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U:\Экономический отдел\ТАРИФЫ\Тарифы 2027\03 Передача ЭЭ\отправлено в РСТ\отправлено до 01.04.2025\"/>
    </mc:Choice>
  </mc:AlternateContent>
  <xr:revisionPtr revIDLastSave="0" documentId="13_ncr:1_{42F22996-496B-4A9D-A6DD-3631A955EB27}" xr6:coauthVersionLast="40" xr6:coauthVersionMax="40" xr10:uidLastSave="{00000000-0000-0000-0000-000000000000}"/>
  <bookViews>
    <workbookView xWindow="0" yWindow="0" windowWidth="28800" windowHeight="10935" tabRatio="909" activeTab="6" xr2:uid="{00000000-000D-0000-FFFF-FFFF00000000}"/>
  </bookViews>
  <sheets>
    <sheet name="2016-2019" sheetId="1" r:id="rId1"/>
    <sheet name="2020" sheetId="2" r:id="rId2"/>
    <sheet name="2021" sheetId="3" r:id="rId3"/>
    <sheet name="2022 (для раскрытия)" sheetId="5" r:id="rId4"/>
    <sheet name="2023 (для раскрытия)" sheetId="7" r:id="rId5"/>
    <sheet name="2024 (для раскрытия)" sheetId="9" r:id="rId6"/>
    <sheet name="2025 (для раскрытия)" sheetId="12" r:id="rId7"/>
  </sheets>
  <definedNames>
    <definedName name="_xlnm._FilterDatabase" localSheetId="1" hidden="1">'2020'!$A$17:$DD$74</definedName>
    <definedName name="_xlnm._FilterDatabase" localSheetId="2" hidden="1">'2021'!$A$17:$DD$74</definedName>
    <definedName name="_xlnm._FilterDatabase" localSheetId="3" hidden="1">'2022 (для раскрытия)'!$A$17:$DD$74</definedName>
    <definedName name="_xlnm._FilterDatabase" localSheetId="4" hidden="1">'2023 (для раскрытия)'!$A$17:$DD$74</definedName>
    <definedName name="_xlnm._FilterDatabase" localSheetId="5" hidden="1">'2024 (для раскрытия)'!$A$17:$CZ$74</definedName>
    <definedName name="_xlnm._FilterDatabase" localSheetId="6" hidden="1">'2025 (для раскрытия)'!$A$17:$CZ$74</definedName>
    <definedName name="_xlnm.Print_Titles" localSheetId="5">'2024 (для раскрытия)'!$15:$16</definedName>
    <definedName name="_xlnm.Print_Titles" localSheetId="6">'2025 (для раскрытия)'!$15:$16</definedName>
    <definedName name="_xlnm.Print_Area" localSheetId="0">'2016-2019'!$B$1:$L$36</definedName>
    <definedName name="_xlnm.Print_Area" localSheetId="1">'2020'!$A$1:$DC$75</definedName>
    <definedName name="_xlnm.Print_Area" localSheetId="2">'2021'!$A$1:$DC$75</definedName>
    <definedName name="_xlnm.Print_Area" localSheetId="3">'2022 (для раскрытия)'!$A$1:$DC$75</definedName>
    <definedName name="_xlnm.Print_Area" localSheetId="4">'2023 (для раскрытия)'!$A$1:$DC$83</definedName>
    <definedName name="_xlnm.Print_Area" localSheetId="5">'2024 (для раскрытия)'!$A$1:$CZ$80</definedName>
    <definedName name="_xlnm.Print_Area" localSheetId="6">'2025 (для раскрытия)'!$A$1:$CZ$80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8" i="12" l="1"/>
  <c r="CC71" i="12" s="1"/>
  <c r="BS68" i="12"/>
  <c r="CC65" i="12"/>
  <c r="BS65" i="12"/>
  <c r="CC62" i="12"/>
  <c r="BS62" i="12"/>
  <c r="BS61" i="12"/>
  <c r="CC60" i="12"/>
  <c r="BS60" i="12"/>
  <c r="CC57" i="12"/>
  <c r="BS54" i="12"/>
  <c r="BS37" i="12"/>
  <c r="CC37" i="12"/>
  <c r="BS27" i="12"/>
  <c r="CC27" i="12"/>
  <c r="CC20" i="12"/>
  <c r="BS20" i="12"/>
  <c r="CC19" i="12" l="1"/>
  <c r="CC18" i="12"/>
  <c r="BS19" i="12"/>
  <c r="CC54" i="12"/>
  <c r="BS18" i="12" l="1"/>
  <c r="CC68" i="9" l="1"/>
  <c r="CC71" i="9" s="1"/>
  <c r="BS68" i="9"/>
  <c r="BS71" i="9" s="1"/>
  <c r="CC65" i="9"/>
  <c r="BS65" i="9"/>
  <c r="CC62" i="9"/>
  <c r="BS62" i="9"/>
  <c r="CC60" i="9"/>
  <c r="BS60" i="9"/>
  <c r="CC57" i="9"/>
  <c r="BS54" i="9"/>
  <c r="BS37" i="9"/>
  <c r="CC37" i="9"/>
  <c r="CC27" i="9"/>
  <c r="BS27" i="9"/>
  <c r="CC54" i="9"/>
  <c r="CC20" i="9"/>
  <c r="BS20" i="9"/>
  <c r="BS19" i="9" l="1"/>
  <c r="BS18" i="9" s="1"/>
  <c r="CC19" i="9"/>
  <c r="CC18" i="9" s="1"/>
  <c r="CD68" i="7" l="1"/>
  <c r="CD71" i="7" s="1"/>
  <c r="BT68" i="7"/>
  <c r="BT71" i="7" s="1"/>
  <c r="CD65" i="7"/>
  <c r="BT65" i="7"/>
  <c r="CD62" i="7"/>
  <c r="BT62" i="7"/>
  <c r="CD60" i="7"/>
  <c r="BT60" i="7"/>
  <c r="CD54" i="7"/>
  <c r="BT54" i="7"/>
  <c r="CD37" i="7"/>
  <c r="BT37" i="7"/>
  <c r="CD30" i="7"/>
  <c r="CD27" i="7" s="1"/>
  <c r="BT30" i="7"/>
  <c r="BT27" i="7" s="1"/>
  <c r="BT20" i="7"/>
  <c r="CD20" i="7"/>
  <c r="BT19" i="7" l="1"/>
  <c r="BT18" i="7" s="1"/>
  <c r="CD19" i="7"/>
  <c r="CD18" i="7" s="1"/>
  <c r="CD68" i="5" l="1"/>
  <c r="CD71" i="5" s="1"/>
  <c r="BT68" i="5"/>
  <c r="BT71" i="5" s="1"/>
  <c r="CD65" i="5"/>
  <c r="BT65" i="5"/>
  <c r="CD62" i="5"/>
  <c r="BT62" i="5"/>
  <c r="CD60" i="5"/>
  <c r="BT60" i="5"/>
  <c r="CD54" i="5"/>
  <c r="BT54" i="5"/>
  <c r="BT50" i="5"/>
  <c r="CD50" i="5"/>
  <c r="CD37" i="5" s="1"/>
  <c r="BT37" i="5"/>
  <c r="BT30" i="5"/>
  <c r="BT27" i="5" s="1"/>
  <c r="CD30" i="5"/>
  <c r="CD27" i="5" s="1"/>
  <c r="CD20" i="5"/>
  <c r="BT20" i="5"/>
  <c r="CD19" i="5" l="1"/>
  <c r="CD18" i="5" s="1"/>
  <c r="BT19" i="5"/>
  <c r="BT18" i="5" s="1"/>
  <c r="CD57" i="3" l="1"/>
  <c r="CD60" i="3" l="1"/>
  <c r="CD68" i="3" l="1"/>
  <c r="CD71" i="3" s="1"/>
  <c r="BT68" i="3"/>
  <c r="BT71" i="3" s="1"/>
  <c r="CD65" i="3"/>
  <c r="BT65" i="3"/>
  <c r="CD62" i="3"/>
  <c r="BT62" i="3"/>
  <c r="BT60" i="3"/>
  <c r="CD54" i="3"/>
  <c r="BT54" i="3"/>
  <c r="CD50" i="3"/>
  <c r="BT50" i="3"/>
  <c r="BT37" i="3" s="1"/>
  <c r="CD30" i="3"/>
  <c r="BT30" i="3"/>
  <c r="CD20" i="3"/>
  <c r="BT20" i="3"/>
  <c r="CD57" i="2"/>
  <c r="CD37" i="3" l="1"/>
  <c r="CD27" i="3"/>
  <c r="CD19" i="3" s="1"/>
  <c r="BT27" i="3"/>
  <c r="BT19" i="3" s="1"/>
  <c r="CD68" i="2"/>
  <c r="BT68" i="2"/>
  <c r="CD65" i="2"/>
  <c r="BT65" i="2"/>
  <c r="CD62" i="2"/>
  <c r="BT62" i="2"/>
  <c r="CD60" i="2"/>
  <c r="BT60" i="2"/>
  <c r="CD54" i="2"/>
  <c r="BT54" i="2"/>
  <c r="CD50" i="2"/>
  <c r="CD37" i="2" s="1"/>
  <c r="BT50" i="2"/>
  <c r="BT37" i="2" s="1"/>
  <c r="CD30" i="2"/>
  <c r="CD27" i="2" s="1"/>
  <c r="BT30" i="2"/>
  <c r="BT27" i="2" s="1"/>
  <c r="CD20" i="2"/>
  <c r="BT20" i="2"/>
  <c r="CD19" i="2" l="1"/>
  <c r="CD18" i="2" s="1"/>
  <c r="BT19" i="2"/>
  <c r="BT18" i="2" s="1"/>
  <c r="CD18" i="3"/>
  <c r="L8" i="1"/>
  <c r="L15" i="1"/>
  <c r="L21" i="1"/>
  <c r="L29" i="1"/>
  <c r="BT18" i="3" l="1"/>
  <c r="L26" i="1"/>
  <c r="L10" i="1"/>
  <c r="L12" i="1"/>
  <c r="L14" i="1"/>
  <c r="K18" i="1" l="1"/>
  <c r="G21" i="1"/>
  <c r="K12" i="1"/>
  <c r="K10" i="1"/>
  <c r="K21" i="1" l="1"/>
  <c r="K19" i="1" s="1"/>
  <c r="K9" i="1" s="1"/>
  <c r="L19" i="1"/>
  <c r="L9" i="1" s="1"/>
  <c r="L18" i="1" s="1"/>
  <c r="J26" i="1" l="1"/>
  <c r="J14" i="1"/>
  <c r="J12" i="1"/>
  <c r="J10" i="1"/>
  <c r="J29" i="1" l="1"/>
  <c r="I18" i="1" l="1"/>
  <c r="I21" i="1"/>
  <c r="I10" i="1"/>
  <c r="I12" i="1"/>
  <c r="J21" i="1" l="1"/>
  <c r="I19" i="1"/>
  <c r="I9" i="1" s="1"/>
  <c r="J19" i="1" l="1"/>
  <c r="J9" i="1" s="1"/>
  <c r="J15" i="1" s="1"/>
  <c r="J18" i="1" s="1"/>
  <c r="H8" i="1"/>
  <c r="H21" i="1" l="1"/>
  <c r="H19" i="1" s="1"/>
  <c r="G19" i="1" l="1"/>
  <c r="G9" i="1" s="1"/>
  <c r="G15" i="1" s="1"/>
  <c r="F21" i="1"/>
  <c r="F19" i="1" s="1"/>
  <c r="F15" i="1" s="1"/>
  <c r="F18" i="1" l="1"/>
  <c r="G18" i="1" l="1"/>
  <c r="H15" i="1" l="1"/>
  <c r="H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Асеева Епена Владимировна</author>
  </authors>
  <commentList>
    <comment ref="F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+проезд</t>
        </r>
      </text>
    </comment>
    <comment ref="G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 проездом</t>
        </r>
      </text>
    </comment>
    <comment ref="I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 проездом</t>
        </r>
      </text>
    </comment>
    <comment ref="K1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 проездом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прибыль от товарной продукции</t>
        </r>
      </text>
    </comment>
    <comment ref="G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прибыль от товарной продукции</t>
        </r>
      </text>
    </comment>
    <comment ref="I2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прибыль от товарной продукции</t>
        </r>
      </text>
    </comment>
    <comment ref="K2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Асеева Епена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прибыль от товарной продукции</t>
        </r>
      </text>
    </comment>
  </commentList>
</comments>
</file>

<file path=xl/sharedStrings.xml><?xml version="1.0" encoding="utf-8"?>
<sst xmlns="http://schemas.openxmlformats.org/spreadsheetml/2006/main" count="1393" uniqueCount="215">
  <si>
    <t>по передаче электрической энергии сетевыми организациями, регулирование тарифов</t>
  </si>
  <si>
    <t>на услуги которых осуществляется методом экономически обоснованных расходов</t>
  </si>
  <si>
    <t>№ п/п</t>
  </si>
  <si>
    <t>Показатель</t>
  </si>
  <si>
    <t>Ед.
изм.</t>
  </si>
  <si>
    <t xml:space="preserve">План            </t>
  </si>
  <si>
    <t xml:space="preserve">Факт          </t>
  </si>
  <si>
    <t>I</t>
  </si>
  <si>
    <t>Необходимая валовая выручка на содержание (котловая)</t>
  </si>
  <si>
    <t>тыс. руб.</t>
  </si>
  <si>
    <t>1</t>
  </si>
  <si>
    <t>Необходимая валовая выручка на содержание (собственная)</t>
  </si>
  <si>
    <t>1.1</t>
  </si>
  <si>
    <r>
      <t xml:space="preserve">Себестоимость, всего,                                            </t>
    </r>
    <r>
      <rPr>
        <b/>
        <i/>
        <sz val="8"/>
        <rFont val="Times New Roman"/>
        <family val="1"/>
        <charset val="204"/>
      </rPr>
      <t>в том числе:</t>
    </r>
  </si>
  <si>
    <t>1.1.1</t>
  </si>
  <si>
    <t>1.1.1.1</t>
  </si>
  <si>
    <t>в том числе на ремонт</t>
  </si>
  <si>
    <t>1.1.2</t>
  </si>
  <si>
    <t>Фонд оплаты труда и отчисления на социальные нужды, всего</t>
  </si>
  <si>
    <t>1.1.1.2</t>
  </si>
  <si>
    <t>1.1.3</t>
  </si>
  <si>
    <t>Амортизационные отчисления</t>
  </si>
  <si>
    <t>1.1.4</t>
  </si>
  <si>
    <t>Прочие расходы</t>
  </si>
  <si>
    <t>1.1.4.1</t>
  </si>
  <si>
    <t>арендная плата</t>
  </si>
  <si>
    <t>1.1.4.2</t>
  </si>
  <si>
    <t>налоги, пошлины и сборы</t>
  </si>
  <si>
    <t>1.1.4.3</t>
  </si>
  <si>
    <t>другие прочие расходы</t>
  </si>
  <si>
    <t>1.2</t>
  </si>
  <si>
    <t>Прибыль до налогообложения</t>
  </si>
  <si>
    <t>1.2.1</t>
  </si>
  <si>
    <t>Налог на прибыль</t>
  </si>
  <si>
    <t>1.2.2</t>
  </si>
  <si>
    <r>
      <t>Чистая прибыль, всего,</t>
    </r>
    <r>
      <rPr>
        <i/>
        <sz val="7"/>
        <rFont val="Times New Roman"/>
        <family val="1"/>
        <charset val="204"/>
      </rPr>
      <t xml:space="preserve"> в том числе:</t>
    </r>
  </si>
  <si>
    <t>1.2.2.1</t>
  </si>
  <si>
    <t>прибыль на капитальные вложения (инвестиции)</t>
  </si>
  <si>
    <t>1.2.2.2</t>
  </si>
  <si>
    <t>прибыль на возврат инвестиционных кредитов</t>
  </si>
  <si>
    <t>1.2.2.3</t>
  </si>
  <si>
    <t>дивиденды по акциям</t>
  </si>
  <si>
    <t>1.2.2.4</t>
  </si>
  <si>
    <t>прочие расходы из прибыли (прибыль на социальное развитие, выплаты членам СД и РК)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</si>
  <si>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</si>
  <si>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</si>
  <si>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</si>
  <si>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(п. 1.1.1.1 + п. 1.1.1.2)</t>
  </si>
  <si>
    <t>III</t>
  </si>
  <si>
    <t>Необходимая валовая выручка на оплату технологического расхода электроэнергии (котловая)</t>
  </si>
  <si>
    <t>Необходимая валовая выручка на оплату технологического расхода электроэнергии (собственная)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</si>
  <si>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</si>
  <si>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</t>
    </r>
  </si>
  <si>
    <r>
      <t>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</si>
  <si>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  </r>
  </si>
  <si>
    <t>2016 год</t>
  </si>
  <si>
    <r>
      <t xml:space="preserve">Материальные расходы                                     </t>
    </r>
    <r>
      <rPr>
        <b/>
        <sz val="8"/>
        <rFont val="Times New Roman"/>
        <family val="1"/>
        <charset val="204"/>
      </rPr>
      <t>(вспомогательные материалы,энергия на ХН)</t>
    </r>
  </si>
  <si>
    <t>2017 год</t>
  </si>
  <si>
    <t>Раскрытие информации о структуре и объемах затрат на оказание услуг</t>
  </si>
  <si>
    <t>дата обновления:</t>
  </si>
  <si>
    <t>2018 год</t>
  </si>
  <si>
    <t>2019 год</t>
  </si>
  <si>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</si>
  <si>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</si>
  <si>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</si>
  <si>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</si>
  <si>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</si>
  <si>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</si>
  <si>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</si>
  <si>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</si>
  <si>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МУП "ТеплоЭлектроСетевая Компания"</t>
  </si>
  <si>
    <t>ИНН:</t>
  </si>
  <si>
    <t>4101004827</t>
  </si>
  <si>
    <t>КПП:</t>
  </si>
  <si>
    <t>410101001</t>
  </si>
  <si>
    <t>Долгосрочный период регулирования:</t>
  </si>
  <si>
    <t>2020</t>
  </si>
  <si>
    <t>-</t>
  </si>
  <si>
    <t>2022</t>
  </si>
  <si>
    <t xml:space="preserve"> гг.</t>
  </si>
  <si>
    <t>Ед. изм.</t>
  </si>
  <si>
    <t>2020 год</t>
  </si>
  <si>
    <t xml:space="preserve">Примечание </t>
  </si>
  <si>
    <t xml:space="preserve">план </t>
  </si>
  <si>
    <t xml:space="preserve">факт </t>
  </si>
  <si>
    <t>Структура затрат</t>
  </si>
  <si>
    <t>х</t>
  </si>
  <si>
    <t>Необходимая валовая выручка на содержание</t>
  </si>
  <si>
    <t>Подконтрольные расходы, всего</t>
  </si>
  <si>
    <t>Материальные расходы, всего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</si>
  <si>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</si>
  <si>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</si>
  <si>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</si>
  <si>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</si>
  <si>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</si>
  <si>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</si>
  <si>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</si>
  <si>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</si>
  <si>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</si>
  <si>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</si>
  <si>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</si>
  <si>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</si>
  <si>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</si>
  <si>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расшифровкой):</t>
  </si>
  <si>
    <t>1.1.3.3.1</t>
  </si>
  <si>
    <t xml:space="preserve">расходы на оплату работ (услуг) непроизводственного характера, относимые на себестоимость продукции
</t>
  </si>
  <si>
    <t>1.1.3.3.2</t>
  </si>
  <si>
    <t>расходы на служебные командировки</t>
  </si>
  <si>
    <t>1.1.3.3.3</t>
  </si>
  <si>
    <t>расходы на обучение персонала</t>
  </si>
  <si>
    <t>1.1.3.3.4</t>
  </si>
  <si>
    <t>расходы на систему интеллектуального учета электроэнергии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</si>
  <si>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</si>
  <si>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</si>
  <si>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</si>
  <si>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</si>
  <si>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</si>
  <si>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</si>
  <si>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</si>
  <si>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</si>
  <si>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</si>
  <si>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</si>
  <si>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</si>
  <si>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</si>
  <si>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</si>
  <si>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</si>
  <si>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</si>
  <si>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</si>
  <si>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</si>
  <si>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</si>
  <si>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</si>
  <si>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</si>
  <si>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</si>
  <si>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</si>
  <si>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</si>
  <si>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</si>
  <si>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</si>
  <si>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</si>
  <si>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</si>
  <si>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</si>
  <si>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расходы:</t>
  </si>
  <si>
    <t>1.2.12.1</t>
  </si>
  <si>
    <t>арендная плата (земельные участки)</t>
  </si>
  <si>
    <t>1.2.12.2</t>
  </si>
  <si>
    <t>расходы на страхование производственных объектов, учитываемые при определении налоговой базы по налогу на прибыль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</si>
  <si>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</si>
  <si>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</si>
  <si>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</si>
  <si>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</si>
  <si>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</si>
  <si>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</si>
  <si>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</si>
  <si>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</si>
  <si>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</si>
  <si>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</si>
  <si>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</si>
  <si>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</si>
  <si>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</si>
  <si>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</si>
  <si>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НН уровне напряжения</t>
  </si>
  <si>
    <t>3</t>
  </si>
  <si>
    <t>Количество условных единиц по линиям электропередач, всего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</si>
  <si>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</si>
  <si>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</si>
  <si>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</si>
  <si>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</si>
  <si>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</si>
  <si>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</si>
  <si>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Количество условных единиц по подстанциям, всего</t>
  </si>
  <si>
    <t>4.1</t>
  </si>
  <si>
    <t>в том числе количество условных единиц по подстанциям на СН2 уровне напряжения</t>
  </si>
  <si>
    <t>4.2</t>
  </si>
  <si>
    <t>в том числе количество условных единиц по подстанциям на HH уровне напряжения</t>
  </si>
  <si>
    <t>5</t>
  </si>
  <si>
    <t>Длина линий электропередач, всего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</si>
  <si>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</si>
  <si>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</si>
  <si>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</si>
  <si>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</si>
  <si>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HH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</si>
  <si>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</si>
  <si>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</si>
  <si>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</si>
  <si>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</si>
  <si>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</si>
  <si>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</si>
  <si>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</si>
  <si>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</si>
  <si>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 xml:space="preserve">норматив технологического расхода (потерь) электрической энергии, установленный Минэнерго России </t>
  </si>
  <si>
    <t>2021 год</t>
  </si>
  <si>
    <t>2022 год</t>
  </si>
  <si>
    <t>в том числе прочие расходы (с расшифровкой)****</t>
  </si>
  <si>
    <t>прочие неподконтрольные расходы (с расшифровкой)</t>
  </si>
  <si>
    <t>норматив технологического расхода (потерь) электрической энергии, установленный Минэнерго России *****</t>
  </si>
  <si>
    <t xml:space="preserve">                                                                           </t>
  </si>
  <si>
    <t>2023 год</t>
  </si>
  <si>
    <t>2023</t>
  </si>
  <si>
    <t>2027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</si>
  <si>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</si>
  <si>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</si>
  <si>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</si>
  <si>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</si>
  <si>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</si>
  <si>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2024 год</t>
  </si>
  <si>
    <t>не отражается, в связи с включением в плату потребителям при технологическом присоединении</t>
  </si>
  <si>
    <t>не заполнен плановый показатель, по причине отсутствия в экспертном заключении выделенной статьи затрат, но сумма учтена в статье 1.1.1.3</t>
  </si>
  <si>
    <t>показатель не утверждается органом регулирования и не ведется учет затрат на предприятии в данном разрезе</t>
  </si>
  <si>
    <t xml:space="preserve">в формуле допущена ошибка, пункт 1.1.3.1 не имет отношения к ремонтам. Предриятием внесены изменения, дополнительно просуммирован пункт 1.1.1.3.1 </t>
  </si>
  <si>
    <t>с учетом расходов на систему интеллектуального учета</t>
  </si>
  <si>
    <t>не заполнен плановый показатель, по причине отсутствия в экспертном заключении выделенной статьи затрат, но сумма учтена в статье 1.1.1.1</t>
  </si>
  <si>
    <t>Согласно решению Камчатского краевого суда по делу №3а-16/2023 пересмотрены подконтрольные расходы, сумма корректировки отражена с отрицательным значением в связи со сглаживанием путем учета расходов в 2025 году.</t>
  </si>
  <si>
    <t>2025 год</t>
  </si>
  <si>
    <t>включен расчет на резерв отпусков</t>
  </si>
  <si>
    <r>
      <rPr>
        <sz val="8"/>
        <rFont val="Times New Roman"/>
        <family val="1"/>
        <charset val="204"/>
      </rPr>
      <t>Согласно решению Камчатского краевого суда по делу №3а-16/2023 пересмотрены подконтрольные расходы, сумма корректировки учтена в тарифе на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2025 год.</t>
    </r>
  </si>
  <si>
    <t>АО "ТеплоЭлектроСетевая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</si>
</sst>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00"/>
    <numFmt numFmtId="167" formatCode="0.0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11"/>
      <name val="Tahoma"/>
      <family val="2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2" fillId="0" borderId="0"/>
    <xf numFmtId="0" fontId="1" fillId="0" borderId="0"/>
    <xf numFmtId="49" fontId="24" fillId="0" borderId="0" applyBorder="0">
      <alignment vertical="top"/>
    </xf>
    <xf numFmtId="0" fontId="25" fillId="0" borderId="13" applyBorder="0">
      <alignment horizontal="center" vertical="center" wrapText="1"/>
    </xf>
    <xf numFmtId="4" fontId="24" fillId="8" borderId="4" applyBorder="0">
      <alignment horizontal="right"/>
    </xf>
    <xf numFmtId="4" fontId="24" fillId="9" borderId="0" applyFont="0" applyBorder="0">
      <alignment horizontal="right"/>
    </xf>
    <xf numFmtId="0" fontId="21" fillId="0" borderId="0"/>
    <xf numFmtId="0" fontId="26" fillId="10" borderId="0" applyNumberFormat="0" applyBorder="0" applyAlignment="0">
      <alignment horizontal="left" vertical="center"/>
    </xf>
    <xf numFmtId="0" fontId="27" fillId="0" borderId="0" applyNumberFormat="0" applyFill="0" applyBorder="0" applyAlignment="0" applyProtection="0"/>
    <xf numFmtId="0" fontId="23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0" xfId="0" applyNumberFormat="1" applyFont="1" applyFill="1"/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3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9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 wrapText="1"/>
    </xf>
    <xf numFmtId="0" fontId="17" fillId="5" borderId="0" xfId="0" applyFont="1" applyFill="1"/>
    <xf numFmtId="4" fontId="18" fillId="5" borderId="0" xfId="0" applyNumberFormat="1" applyFont="1" applyFill="1"/>
    <xf numFmtId="3" fontId="17" fillId="5" borderId="0" xfId="0" applyNumberFormat="1" applyFont="1" applyFill="1"/>
    <xf numFmtId="2" fontId="17" fillId="5" borderId="0" xfId="0" applyNumberFormat="1" applyFont="1" applyFill="1"/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 wrapText="1"/>
    </xf>
    <xf numFmtId="0" fontId="16" fillId="5" borderId="0" xfId="0" applyFont="1" applyFill="1"/>
    <xf numFmtId="3" fontId="16" fillId="5" borderId="0" xfId="0" applyNumberFormat="1" applyFont="1" applyFill="1"/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/>
    </xf>
    <xf numFmtId="0" fontId="16" fillId="7" borderId="0" xfId="0" applyFont="1" applyFill="1"/>
    <xf numFmtId="0" fontId="16" fillId="0" borderId="3" xfId="0" applyFont="1" applyBorder="1" applyAlignment="1">
      <alignment horizontal="left" vertical="center" wrapText="1"/>
    </xf>
    <xf numFmtId="4" fontId="16" fillId="0" borderId="0" xfId="0" applyNumberFormat="1" applyFont="1"/>
    <xf numFmtId="4" fontId="18" fillId="5" borderId="0" xfId="0" applyNumberFormat="1" applyFont="1" applyFill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8" fillId="0" borderId="0" xfId="0" applyFont="1"/>
    <xf numFmtId="0" fontId="16" fillId="0" borderId="1" xfId="0" applyFont="1" applyFill="1" applyBorder="1" applyAlignment="1">
      <alignment horizontal="center" vertical="center"/>
    </xf>
    <xf numFmtId="2" fontId="18" fillId="0" borderId="0" xfId="0" applyNumberFormat="1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4" fontId="17" fillId="5" borderId="0" xfId="0" applyNumberFormat="1" applyFont="1" applyFill="1"/>
    <xf numFmtId="4" fontId="20" fillId="5" borderId="0" xfId="0" applyNumberFormat="1" applyFont="1" applyFill="1"/>
    <xf numFmtId="0" fontId="20" fillId="7" borderId="0" xfId="0" applyFont="1" applyFill="1"/>
    <xf numFmtId="3" fontId="16" fillId="7" borderId="0" xfId="0" applyNumberFormat="1" applyFont="1" applyFill="1"/>
    <xf numFmtId="3" fontId="16" fillId="0" borderId="0" xfId="0" applyNumberFormat="1" applyFont="1"/>
    <xf numFmtId="166" fontId="18" fillId="5" borderId="0" xfId="0" applyNumberFormat="1" applyFont="1" applyFill="1"/>
    <xf numFmtId="0" fontId="16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167" fontId="4" fillId="0" borderId="0" xfId="0" applyNumberFormat="1" applyFont="1"/>
    <xf numFmtId="0" fontId="16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/>
    </xf>
    <xf numFmtId="49" fontId="17" fillId="5" borderId="2" xfId="0" applyNumberFormat="1" applyFont="1" applyFill="1" applyBorder="1" applyAlignment="1">
      <alignment horizontal="center" vertical="center"/>
    </xf>
    <xf numFmtId="49" fontId="17" fillId="5" borderId="3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/>
    </xf>
    <xf numFmtId="49" fontId="16" fillId="7" borderId="3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justify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horizontal="center" vertical="center"/>
    </xf>
    <xf numFmtId="3" fontId="16" fillId="7" borderId="3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 wrapText="1"/>
    </xf>
    <xf numFmtId="49" fontId="16" fillId="6" borderId="1" xfId="0" applyNumberFormat="1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justify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vertical="top" wrapText="1"/>
    </xf>
    <xf numFmtId="3" fontId="16" fillId="6" borderId="2" xfId="0" applyNumberFormat="1" applyFont="1" applyFill="1" applyBorder="1" applyAlignment="1">
      <alignment horizontal="center" vertical="center"/>
    </xf>
    <xf numFmtId="3" fontId="16" fillId="6" borderId="3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justify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6" fillId="5" borderId="3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justify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3" fontId="16" fillId="5" borderId="2" xfId="0" applyNumberFormat="1" applyFont="1" applyFill="1" applyBorder="1" applyAlignment="1">
      <alignment horizontal="center" vertical="center"/>
    </xf>
    <xf numFmtId="3" fontId="16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2" fontId="16" fillId="5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9" fontId="16" fillId="0" borderId="2" xfId="0" applyNumberFormat="1" applyFont="1" applyFill="1" applyBorder="1" applyAlignment="1">
      <alignment horizontal="center" vertical="center"/>
    </xf>
    <xf numFmtId="9" fontId="16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9" fontId="16" fillId="3" borderId="1" xfId="0" applyNumberFormat="1" applyFont="1" applyFill="1" applyBorder="1" applyAlignment="1">
      <alignment horizontal="center" vertical="center"/>
    </xf>
    <xf numFmtId="9" fontId="16" fillId="3" borderId="2" xfId="0" applyNumberFormat="1" applyFont="1" applyFill="1" applyBorder="1" applyAlignment="1">
      <alignment horizontal="center" vertical="center"/>
    </xf>
    <xf numFmtId="9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left" vertical="center" wrapText="1"/>
    </xf>
    <xf numFmtId="2" fontId="16" fillId="0" borderId="2" xfId="0" applyNumberFormat="1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/>
    </xf>
    <xf numFmtId="3" fontId="17" fillId="5" borderId="3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6" fontId="16" fillId="0" borderId="1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left" vertical="center" wrapText="1"/>
    </xf>
    <xf numFmtId="0" fontId="28" fillId="6" borderId="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</cellXfs>
  <cellStyles count="12">
    <cellStyle name="normal 3" xfId="10" xr:uid="{00000000-0005-0000-0000-000000000000}"/>
    <cellStyle name="ЗаголовокСтолбца" xfId="5" xr:uid="{00000000-0005-0000-0000-000001000000}"/>
    <cellStyle name="Значение" xfId="6" xr:uid="{00000000-0005-0000-0000-000002000000}"/>
    <cellStyle name="Обычный" xfId="0" builtinId="0"/>
    <cellStyle name="Обычный 10" xfId="4" xr:uid="{00000000-0005-0000-0000-000004000000}"/>
    <cellStyle name="Обычный 10 7" xfId="8" xr:uid="{00000000-0005-0000-0000-000005000000}"/>
    <cellStyle name="Обычный 11 3" xfId="3" xr:uid="{00000000-0005-0000-0000-000006000000}"/>
    <cellStyle name="Обычный 2" xfId="2" xr:uid="{00000000-0005-0000-0000-000007000000}"/>
    <cellStyle name="Обычный 2 11" xfId="9" xr:uid="{00000000-0005-0000-0000-000008000000}"/>
    <cellStyle name="Обычный 2 3" xfId="11" xr:uid="{00000000-0005-0000-0000-000009000000}"/>
    <cellStyle name="Обычный 3" xfId="1" xr:uid="{00000000-0005-0000-0000-00000A000000}"/>
    <cellStyle name="Формула_НВВ - сети долгосрочный (15.07) - передано на оформление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6"/>
  <sheetViews>
    <sheetView view="pageBreakPreview" zoomScale="90" zoomScaleNormal="100" zoomScaleSheetLayoutView="90" workbookViewId="0">
      <pane xSplit="4" ySplit="6" topLeftCell="E22" activePane="bottomRight" state="frozen"/>
      <selection pane="topRight" activeCell="E1" sqref="E1"/>
      <selection pane="bottomLeft" activeCell="A7" sqref="A7"/>
      <selection pane="bottomRight" activeCell="I25" sqref="I25"/>
    </sheetView>
  </sheetViews>
  <sheetFormatPr defaultColWidth="0.85546875" defaultRowHeight="15" x14ac:dyDescent="0.25"/>
  <cols>
    <col min="1" max="1" width="8" style="2" customWidth="1"/>
    <col min="2" max="2" width="11.5703125" style="2" bestFit="1" customWidth="1"/>
    <col min="3" max="3" width="49.5703125" style="2" customWidth="1"/>
    <col min="4" max="4" width="16.85546875" style="2" customWidth="1"/>
    <col min="5" max="5" width="15.140625" style="2" customWidth="1"/>
    <col min="6" max="6" width="16.140625" style="2" customWidth="1"/>
    <col min="7" max="7" width="15.28515625" style="2" customWidth="1"/>
    <col min="8" max="8" width="17.42578125" style="2" customWidth="1"/>
    <col min="9" max="9" width="15.28515625" style="2" customWidth="1"/>
    <col min="10" max="10" width="17.42578125" style="2" customWidth="1"/>
    <col min="11" max="11" width="15.28515625" style="2" customWidth="1"/>
    <col min="12" max="12" width="17.42578125" style="2" customWidth="1"/>
    <col min="13" max="13" width="11.85546875" style="2" customWidth="1"/>
    <col min="14" max="14" width="14.140625" style="2" customWidth="1"/>
    <col min="15" max="15" width="16.7109375" style="2" customWidth="1"/>
    <col min="16" max="16384" width="0.85546875" style="2"/>
  </cols>
  <sheetData>
    <row r="1" spans="2:13" s="1" customFormat="1" ht="15.75" x14ac:dyDescent="0.25">
      <c r="B1" s="51" t="s">
        <v>58</v>
      </c>
      <c r="C1" s="51"/>
      <c r="D1" s="51"/>
      <c r="E1" s="51"/>
      <c r="F1" s="51"/>
      <c r="I1" s="49"/>
      <c r="J1" s="50"/>
      <c r="K1" s="49" t="s">
        <v>59</v>
      </c>
      <c r="L1" s="50">
        <v>43920</v>
      </c>
    </row>
    <row r="2" spans="2:13" s="1" customFormat="1" ht="15.75" x14ac:dyDescent="0.25">
      <c r="B2" s="51" t="s">
        <v>0</v>
      </c>
      <c r="C2" s="51"/>
      <c r="D2" s="51"/>
      <c r="E2" s="51"/>
      <c r="F2" s="51"/>
    </row>
    <row r="3" spans="2:13" s="1" customFormat="1" ht="15.75" x14ac:dyDescent="0.25">
      <c r="B3" s="51" t="s">
        <v>1</v>
      </c>
      <c r="C3" s="51"/>
      <c r="D3" s="51"/>
      <c r="E3" s="51"/>
      <c r="F3" s="51"/>
    </row>
    <row r="5" spans="2:13" x14ac:dyDescent="0.25">
      <c r="B5" s="134" t="s">
        <v>2</v>
      </c>
      <c r="C5" s="132" t="s">
        <v>3</v>
      </c>
      <c r="D5" s="134" t="s">
        <v>4</v>
      </c>
      <c r="E5" s="128" t="s">
        <v>55</v>
      </c>
      <c r="F5" s="129"/>
      <c r="G5" s="128" t="s">
        <v>57</v>
      </c>
      <c r="H5" s="129"/>
      <c r="I5" s="128" t="s">
        <v>60</v>
      </c>
      <c r="J5" s="129"/>
      <c r="K5" s="128" t="s">
        <v>61</v>
      </c>
      <c r="L5" s="129"/>
    </row>
    <row r="6" spans="2:13" x14ac:dyDescent="0.25">
      <c r="B6" s="135"/>
      <c r="C6" s="133"/>
      <c r="D6" s="135"/>
      <c r="E6" s="33" t="s">
        <v>5</v>
      </c>
      <c r="F6" s="41" t="s">
        <v>6</v>
      </c>
      <c r="G6" s="33" t="s">
        <v>5</v>
      </c>
      <c r="H6" s="41" t="s">
        <v>6</v>
      </c>
      <c r="I6" s="33" t="s">
        <v>5</v>
      </c>
      <c r="J6" s="41" t="s">
        <v>6</v>
      </c>
      <c r="K6" s="33" t="s">
        <v>5</v>
      </c>
      <c r="L6" s="41" t="s">
        <v>6</v>
      </c>
    </row>
    <row r="7" spans="2:13" s="4" customFormat="1" ht="28.5" x14ac:dyDescent="0.2">
      <c r="B7" s="19" t="s">
        <v>7</v>
      </c>
      <c r="C7" s="26" t="s">
        <v>8</v>
      </c>
      <c r="D7" s="3" t="s">
        <v>9</v>
      </c>
      <c r="E7" s="34"/>
      <c r="F7" s="42"/>
      <c r="G7" s="34"/>
      <c r="H7" s="42"/>
      <c r="I7" s="34"/>
      <c r="J7" s="42"/>
      <c r="K7" s="34"/>
      <c r="L7" s="42"/>
      <c r="M7" s="5"/>
    </row>
    <row r="8" spans="2:13" ht="30" x14ac:dyDescent="0.25">
      <c r="B8" s="20" t="s">
        <v>10</v>
      </c>
      <c r="C8" s="27" t="s">
        <v>11</v>
      </c>
      <c r="D8" s="6" t="s">
        <v>9</v>
      </c>
      <c r="E8" s="40">
        <v>12239</v>
      </c>
      <c r="F8" s="46">
        <v>24280.111616871</v>
      </c>
      <c r="G8" s="40">
        <v>15714</v>
      </c>
      <c r="H8" s="40">
        <f>31652.75371-3800.07648</f>
        <v>27852.677230000001</v>
      </c>
      <c r="I8" s="40">
        <v>13500</v>
      </c>
      <c r="J8" s="40">
        <v>27677.226706260961</v>
      </c>
      <c r="K8" s="40">
        <v>14318.165063791163</v>
      </c>
      <c r="L8" s="40">
        <f>36288515.0026436/1000</f>
        <v>36288.515002643602</v>
      </c>
      <c r="M8" s="5"/>
    </row>
    <row r="9" spans="2:13" s="8" customFormat="1" ht="25.5" x14ac:dyDescent="0.2">
      <c r="B9" s="21" t="s">
        <v>12</v>
      </c>
      <c r="C9" s="28" t="s">
        <v>13</v>
      </c>
      <c r="D9" s="7" t="s">
        <v>9</v>
      </c>
      <c r="E9" s="35">
        <v>12173</v>
      </c>
      <c r="F9" s="35">
        <v>24280</v>
      </c>
      <c r="G9" s="35">
        <f>G8-G19</f>
        <v>15636</v>
      </c>
      <c r="H9" s="35">
        <v>27852.677230000001</v>
      </c>
      <c r="I9" s="35">
        <f>I8-I19</f>
        <v>12734</v>
      </c>
      <c r="J9" s="35">
        <f>J8-J19</f>
        <v>27677.226706260961</v>
      </c>
      <c r="K9" s="35">
        <f>K8-K19</f>
        <v>11210.820356640806</v>
      </c>
      <c r="L9" s="35">
        <f>L8-L19</f>
        <v>36288.515002643602</v>
      </c>
      <c r="M9" s="5"/>
    </row>
    <row r="10" spans="2:13" s="10" customFormat="1" ht="24.75" x14ac:dyDescent="0.2">
      <c r="B10" s="22" t="s">
        <v>14</v>
      </c>
      <c r="C10" s="29" t="s">
        <v>56</v>
      </c>
      <c r="D10" s="9" t="s">
        <v>9</v>
      </c>
      <c r="E10" s="36">
        <v>3443.69</v>
      </c>
      <c r="F10" s="44">
        <v>9644</v>
      </c>
      <c r="G10" s="36">
        <v>2548.06</v>
      </c>
      <c r="H10" s="44">
        <v>7449.8482299999996</v>
      </c>
      <c r="I10" s="36">
        <f>1348+4456.39</f>
        <v>5804.39</v>
      </c>
      <c r="J10" s="44">
        <f>3162691.91251405/1000</f>
        <v>3162.6919125140498</v>
      </c>
      <c r="K10" s="36">
        <f>1405.68515215744+7023.19602925103</f>
        <v>8428.8811814084693</v>
      </c>
      <c r="L10" s="44">
        <f>8273521.42141275/1000</f>
        <v>8273.52142141275</v>
      </c>
      <c r="M10" s="5"/>
    </row>
    <row r="11" spans="2:13" s="12" customFormat="1" x14ac:dyDescent="0.25">
      <c r="B11" s="23" t="s">
        <v>15</v>
      </c>
      <c r="C11" s="30" t="s">
        <v>16</v>
      </c>
      <c r="D11" s="11" t="s">
        <v>9</v>
      </c>
      <c r="E11" s="37"/>
      <c r="F11" s="45"/>
      <c r="G11" s="37"/>
      <c r="H11" s="45"/>
      <c r="I11" s="37"/>
      <c r="J11" s="45"/>
      <c r="K11" s="37"/>
      <c r="L11" s="45"/>
      <c r="M11" s="5"/>
    </row>
    <row r="12" spans="2:13" s="8" customFormat="1" ht="28.5" x14ac:dyDescent="0.2">
      <c r="B12" s="21" t="s">
        <v>17</v>
      </c>
      <c r="C12" s="28" t="s">
        <v>18</v>
      </c>
      <c r="D12" s="7" t="s">
        <v>9</v>
      </c>
      <c r="E12" s="35">
        <v>7070</v>
      </c>
      <c r="F12" s="43">
        <v>10510.584664382999</v>
      </c>
      <c r="G12" s="35">
        <v>10106.870000000001</v>
      </c>
      <c r="H12" s="43">
        <v>15624.89042</v>
      </c>
      <c r="I12" s="35">
        <f>8728.43+2546.16</f>
        <v>11274.59</v>
      </c>
      <c r="J12" s="43">
        <f>16798985.847505/1000</f>
        <v>16798.985847504999</v>
      </c>
      <c r="K12" s="35">
        <f>11405.2947150356+3348.54638345163</f>
        <v>14753.84109848723</v>
      </c>
      <c r="L12" s="43">
        <f>19057890.5086416/1000</f>
        <v>19057.890508641602</v>
      </c>
      <c r="M12" s="5"/>
    </row>
    <row r="13" spans="2:13" s="12" customFormat="1" x14ac:dyDescent="0.25">
      <c r="B13" s="23" t="s">
        <v>19</v>
      </c>
      <c r="C13" s="30" t="s">
        <v>16</v>
      </c>
      <c r="D13" s="11" t="s">
        <v>9</v>
      </c>
      <c r="E13" s="37"/>
      <c r="F13" s="45"/>
      <c r="G13" s="37"/>
      <c r="H13" s="45"/>
      <c r="I13" s="37"/>
      <c r="J13" s="45"/>
      <c r="K13" s="37"/>
      <c r="L13" s="45"/>
    </row>
    <row r="14" spans="2:13" s="10" customFormat="1" ht="14.25" x14ac:dyDescent="0.2">
      <c r="B14" s="22" t="s">
        <v>20</v>
      </c>
      <c r="C14" s="29" t="s">
        <v>21</v>
      </c>
      <c r="D14" s="9" t="s">
        <v>9</v>
      </c>
      <c r="E14" s="36">
        <v>858</v>
      </c>
      <c r="F14" s="44">
        <v>2096.9840320289991</v>
      </c>
      <c r="G14" s="36">
        <v>1732.8405850863498</v>
      </c>
      <c r="H14" s="44">
        <v>2872.7912200000001</v>
      </c>
      <c r="I14" s="36">
        <v>2136.2800000000002</v>
      </c>
      <c r="J14" s="44">
        <f>5511494.71156819/1000</f>
        <v>5511.4947115681898</v>
      </c>
      <c r="K14" s="36">
        <v>4441.9326199597635</v>
      </c>
      <c r="L14" s="44">
        <f>5256409.69798951/1000</f>
        <v>5256.4096979895103</v>
      </c>
    </row>
    <row r="15" spans="2:13" s="8" customFormat="1" ht="14.25" x14ac:dyDescent="0.2">
      <c r="B15" s="21" t="s">
        <v>22</v>
      </c>
      <c r="C15" s="28" t="s">
        <v>23</v>
      </c>
      <c r="D15" s="7" t="s">
        <v>9</v>
      </c>
      <c r="E15" s="35">
        <v>801.31</v>
      </c>
      <c r="F15" s="35">
        <f>F9-F12-F14-F10</f>
        <v>2028.4313035880023</v>
      </c>
      <c r="G15" s="35">
        <f>G9-G12-G14-G10</f>
        <v>1248.2294149136492</v>
      </c>
      <c r="H15" s="35">
        <f>H9-H12-H14-H10</f>
        <v>1905.1473600000027</v>
      </c>
      <c r="I15" s="35">
        <v>1735.45</v>
      </c>
      <c r="J15" s="35">
        <f>J9-J12-J14-J10</f>
        <v>2204.0542346737225</v>
      </c>
      <c r="K15" s="35">
        <v>2244.5703885494936</v>
      </c>
      <c r="L15" s="35">
        <f>3700693.37459979/1000</f>
        <v>3700.6933745997903</v>
      </c>
    </row>
    <row r="16" spans="2:13" x14ac:dyDescent="0.25">
      <c r="B16" s="20" t="s">
        <v>24</v>
      </c>
      <c r="C16" s="27" t="s">
        <v>25</v>
      </c>
      <c r="D16" s="6" t="s">
        <v>9</v>
      </c>
      <c r="E16" s="38">
        <v>0</v>
      </c>
      <c r="F16" s="46">
        <v>0</v>
      </c>
      <c r="G16" s="38">
        <v>0</v>
      </c>
      <c r="H16" s="46">
        <v>0</v>
      </c>
      <c r="I16" s="38">
        <v>0</v>
      </c>
      <c r="J16" s="46"/>
      <c r="K16" s="38"/>
      <c r="L16" s="46"/>
    </row>
    <row r="17" spans="2:13" x14ac:dyDescent="0.25">
      <c r="B17" s="20" t="s">
        <v>26</v>
      </c>
      <c r="C17" s="27" t="s">
        <v>27</v>
      </c>
      <c r="D17" s="6" t="s">
        <v>9</v>
      </c>
      <c r="E17" s="38">
        <v>227</v>
      </c>
      <c r="F17" s="38">
        <v>509.959</v>
      </c>
      <c r="G17" s="38">
        <v>608.27</v>
      </c>
      <c r="H17" s="46">
        <v>876.82155999999998</v>
      </c>
      <c r="I17" s="38"/>
      <c r="J17" s="46"/>
      <c r="K17" s="38">
        <v>1467.161870437481</v>
      </c>
      <c r="L17" s="46"/>
    </row>
    <row r="18" spans="2:13" x14ac:dyDescent="0.25">
      <c r="B18" s="20" t="s">
        <v>28</v>
      </c>
      <c r="C18" s="27" t="s">
        <v>29</v>
      </c>
      <c r="D18" s="6" t="s">
        <v>9</v>
      </c>
      <c r="E18" s="38">
        <v>574.30999999999995</v>
      </c>
      <c r="F18" s="46">
        <f t="shared" ref="F18:L18" si="0">F15-F16-F17</f>
        <v>1518.4723035880022</v>
      </c>
      <c r="G18" s="38">
        <f t="shared" si="0"/>
        <v>639.9594149136492</v>
      </c>
      <c r="H18" s="46">
        <f t="shared" si="0"/>
        <v>1028.3258000000028</v>
      </c>
      <c r="I18" s="38">
        <f t="shared" si="0"/>
        <v>1735.45</v>
      </c>
      <c r="J18" s="46">
        <f t="shared" si="0"/>
        <v>2204.0542346737225</v>
      </c>
      <c r="K18" s="38">
        <f t="shared" si="0"/>
        <v>777.40851811201264</v>
      </c>
      <c r="L18" s="46">
        <f t="shared" si="0"/>
        <v>3700.6933745997903</v>
      </c>
    </row>
    <row r="19" spans="2:13" s="15" customFormat="1" ht="14.25" x14ac:dyDescent="0.2">
      <c r="B19" s="24" t="s">
        <v>30</v>
      </c>
      <c r="C19" s="31" t="s">
        <v>31</v>
      </c>
      <c r="D19" s="14" t="s">
        <v>9</v>
      </c>
      <c r="E19" s="39">
        <v>65</v>
      </c>
      <c r="F19" s="47">
        <f t="shared" ref="F19:L19" si="1">F20+F21</f>
        <v>8421.3107865155889</v>
      </c>
      <c r="G19" s="39">
        <f t="shared" si="1"/>
        <v>78</v>
      </c>
      <c r="H19" s="39">
        <f t="shared" si="1"/>
        <v>12824.17246</v>
      </c>
      <c r="I19" s="39">
        <f t="shared" si="1"/>
        <v>766</v>
      </c>
      <c r="J19" s="39">
        <f>J20+J21</f>
        <v>0</v>
      </c>
      <c r="K19" s="39">
        <f t="shared" si="1"/>
        <v>3107.344707150356</v>
      </c>
      <c r="L19" s="39">
        <f t="shared" si="1"/>
        <v>0</v>
      </c>
    </row>
    <row r="20" spans="2:13" x14ac:dyDescent="0.25">
      <c r="B20" s="20" t="s">
        <v>32</v>
      </c>
      <c r="C20" s="27" t="s">
        <v>33</v>
      </c>
      <c r="D20" s="6" t="s">
        <v>9</v>
      </c>
      <c r="E20" s="38">
        <v>0</v>
      </c>
      <c r="F20" s="46">
        <v>1684.2621573031179</v>
      </c>
      <c r="G20" s="38">
        <v>0</v>
      </c>
      <c r="H20" s="46"/>
      <c r="I20" s="38"/>
      <c r="J20" s="46"/>
      <c r="K20" s="38"/>
      <c r="L20" s="46"/>
    </row>
    <row r="21" spans="2:13" x14ac:dyDescent="0.25">
      <c r="B21" s="20" t="s">
        <v>34</v>
      </c>
      <c r="C21" s="27" t="s">
        <v>35</v>
      </c>
      <c r="D21" s="6" t="s">
        <v>9</v>
      </c>
      <c r="E21" s="38">
        <v>65</v>
      </c>
      <c r="F21" s="46">
        <f>F22+F23+F24+F25</f>
        <v>6737.0486292124715</v>
      </c>
      <c r="G21" s="38">
        <f t="shared" ref="G21:K21" si="2">G25</f>
        <v>78</v>
      </c>
      <c r="H21" s="38">
        <f t="shared" si="2"/>
        <v>12824.17246</v>
      </c>
      <c r="I21" s="38">
        <f t="shared" si="2"/>
        <v>766</v>
      </c>
      <c r="J21" s="38">
        <f t="shared" si="2"/>
        <v>0</v>
      </c>
      <c r="K21" s="38">
        <f t="shared" si="2"/>
        <v>3107.344707150356</v>
      </c>
      <c r="L21" s="38">
        <f>L25</f>
        <v>0</v>
      </c>
      <c r="M21" s="13"/>
    </row>
    <row r="22" spans="2:13" x14ac:dyDescent="0.25">
      <c r="B22" s="20" t="s">
        <v>36</v>
      </c>
      <c r="C22" s="27" t="s">
        <v>37</v>
      </c>
      <c r="D22" s="6" t="s">
        <v>9</v>
      </c>
      <c r="E22" s="38">
        <v>0</v>
      </c>
      <c r="F22" s="46">
        <v>0</v>
      </c>
      <c r="G22" s="38">
        <v>0</v>
      </c>
      <c r="H22" s="46"/>
      <c r="I22" s="38"/>
      <c r="J22" s="46"/>
      <c r="K22" s="38"/>
      <c r="L22" s="46"/>
    </row>
    <row r="23" spans="2:13" x14ac:dyDescent="0.25">
      <c r="B23" s="20" t="s">
        <v>38</v>
      </c>
      <c r="C23" s="27" t="s">
        <v>39</v>
      </c>
      <c r="D23" s="6" t="s">
        <v>9</v>
      </c>
      <c r="E23" s="38">
        <v>0</v>
      </c>
      <c r="F23" s="46">
        <v>0</v>
      </c>
      <c r="G23" s="38">
        <v>0</v>
      </c>
      <c r="H23" s="46"/>
      <c r="I23" s="38"/>
      <c r="J23" s="46"/>
      <c r="K23" s="38"/>
      <c r="L23" s="46"/>
    </row>
    <row r="24" spans="2:13" x14ac:dyDescent="0.25">
      <c r="B24" s="20" t="s">
        <v>40</v>
      </c>
      <c r="C24" s="27" t="s">
        <v>41</v>
      </c>
      <c r="D24" s="6" t="s">
        <v>9</v>
      </c>
      <c r="E24" s="38">
        <v>0</v>
      </c>
      <c r="F24" s="46">
        <v>0</v>
      </c>
      <c r="G24" s="38">
        <v>0</v>
      </c>
      <c r="H24" s="46"/>
      <c r="I24" s="38"/>
      <c r="J24" s="46"/>
      <c r="K24" s="38"/>
      <c r="L24" s="46"/>
    </row>
    <row r="25" spans="2:13" ht="30" x14ac:dyDescent="0.25">
      <c r="B25" s="20" t="s">
        <v>42</v>
      </c>
      <c r="C25" s="27" t="s">
        <v>43</v>
      </c>
      <c r="D25" s="6" t="s">
        <v>9</v>
      </c>
      <c r="E25" s="38">
        <v>65</v>
      </c>
      <c r="F25" s="48">
        <v>6737.0486292124715</v>
      </c>
      <c r="G25" s="38">
        <v>78</v>
      </c>
      <c r="H25" s="46">
        <v>12824.17246</v>
      </c>
      <c r="I25" s="38">
        <v>766</v>
      </c>
      <c r="J25" s="46">
        <v>0</v>
      </c>
      <c r="K25" s="38">
        <v>3107.344707150356</v>
      </c>
      <c r="L25" s="46"/>
    </row>
    <row r="26" spans="2:13" s="8" customFormat="1" ht="42.75" x14ac:dyDescent="0.2">
      <c r="B26" s="21" t="s">
        <v>44</v>
      </c>
      <c r="C26" s="28" t="s">
        <v>45</v>
      </c>
      <c r="D26" s="7" t="s">
        <v>9</v>
      </c>
      <c r="E26" s="35"/>
      <c r="F26" s="43">
        <v>0</v>
      </c>
      <c r="G26" s="35"/>
      <c r="H26" s="43"/>
      <c r="I26" s="35">
        <v>-8216.0748244025926</v>
      </c>
      <c r="J26" s="43">
        <f>-7374065.93626096/1000</f>
        <v>-7374.0659362609604</v>
      </c>
      <c r="K26" s="35">
        <v>-18658.404931764158</v>
      </c>
      <c r="L26" s="43">
        <f>-20351462.4526436/1000</f>
        <v>-20351.462452643598</v>
      </c>
    </row>
    <row r="27" spans="2:13" s="8" customFormat="1" ht="28.5" x14ac:dyDescent="0.2">
      <c r="B27" s="21" t="s">
        <v>46</v>
      </c>
      <c r="C27" s="28" t="s">
        <v>47</v>
      </c>
      <c r="D27" s="7" t="s">
        <v>9</v>
      </c>
      <c r="E27" s="35"/>
      <c r="F27" s="43">
        <v>0</v>
      </c>
      <c r="G27" s="35"/>
      <c r="H27" s="43"/>
      <c r="I27" s="35"/>
      <c r="J27" s="43"/>
      <c r="K27" s="35"/>
      <c r="L27" s="43"/>
    </row>
    <row r="28" spans="2:13" s="17" customFormat="1" ht="45" x14ac:dyDescent="0.25">
      <c r="B28" s="25" t="s">
        <v>48</v>
      </c>
      <c r="C28" s="32" t="s">
        <v>49</v>
      </c>
      <c r="D28" s="16" t="s">
        <v>9</v>
      </c>
      <c r="E28" s="40">
        <v>0</v>
      </c>
      <c r="F28" s="48">
        <v>0</v>
      </c>
      <c r="G28" s="40">
        <v>0</v>
      </c>
      <c r="H28" s="48">
        <v>0</v>
      </c>
      <c r="I28" s="40"/>
      <c r="J28" s="48"/>
      <c r="K28" s="40"/>
      <c r="L28" s="48"/>
    </row>
    <row r="29" spans="2:13" ht="45" x14ac:dyDescent="0.25">
      <c r="B29" s="20" t="s">
        <v>10</v>
      </c>
      <c r="C29" s="27" t="s">
        <v>50</v>
      </c>
      <c r="D29" s="6" t="s">
        <v>9</v>
      </c>
      <c r="E29" s="38">
        <v>5405</v>
      </c>
      <c r="F29" s="38">
        <v>2545.5654199999999</v>
      </c>
      <c r="G29" s="38">
        <v>2130.7121959999999</v>
      </c>
      <c r="H29" s="46">
        <v>3800.0764800000002</v>
      </c>
      <c r="I29" s="38">
        <v>3869</v>
      </c>
      <c r="J29" s="46">
        <f>4219946.89/1000</f>
        <v>4219.9468899999993</v>
      </c>
      <c r="K29" s="38">
        <v>4868.0712041518018</v>
      </c>
      <c r="L29" s="46">
        <f>5144766.71/1000</f>
        <v>5144.7667099999999</v>
      </c>
    </row>
    <row r="31" spans="2:13" s="18" customFormat="1" ht="12.75" x14ac:dyDescent="0.2">
      <c r="B31" s="18" t="s">
        <v>51</v>
      </c>
    </row>
    <row r="32" spans="2:13" s="18" customFormat="1" ht="12.75" x14ac:dyDescent="0.2">
      <c r="B32" s="130" t="s">
        <v>52</v>
      </c>
      <c r="C32" s="131"/>
      <c r="D32" s="131"/>
      <c r="E32" s="131"/>
      <c r="F32" s="131"/>
    </row>
    <row r="33" spans="2:12" s="18" customFormat="1" ht="12.75" x14ac:dyDescent="0.2">
      <c r="B33" s="130" t="s">
        <v>53</v>
      </c>
      <c r="C33" s="131"/>
      <c r="D33" s="131"/>
      <c r="E33" s="131"/>
      <c r="F33" s="131"/>
    </row>
    <row r="34" spans="2:12" s="18" customFormat="1" ht="12.75" x14ac:dyDescent="0.2">
      <c r="B34" s="130" t="s">
        <v>54</v>
      </c>
      <c r="C34" s="131"/>
      <c r="D34" s="131"/>
      <c r="E34" s="131"/>
      <c r="F34" s="131"/>
    </row>
    <row r="36" spans="2:12" x14ac:dyDescent="0.25">
      <c r="I36" s="49"/>
      <c r="J36" s="50"/>
      <c r="K36" s="49"/>
      <c r="L36" s="50"/>
    </row>
  </sheetData>
  <mergeCells count="10">
    <mergeCell ref="K5:L5"/>
    <mergeCell ref="I5:J5"/>
    <mergeCell ref="B32:F32"/>
    <mergeCell ref="B33:F33"/>
    <mergeCell ref="B34:F34"/>
    <mergeCell ref="C5:C6"/>
    <mergeCell ref="B5:B6"/>
    <mergeCell ref="D5:D6"/>
    <mergeCell ref="E5:F5"/>
    <mergeCell ref="G5:H5"/>
  </mergeCells>
  <pageMargins left="0.19685039370078741" right="0.19685039370078741" top="0.19685039370078741" bottom="0.19685039370078741" header="0.19685039370078741" footer="0.19685039370078741"/>
  <pageSetup paperSize="9"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W75"/>
  <sheetViews>
    <sheetView view="pageBreakPreview" topLeftCell="A76" zoomScaleNormal="100" zoomScaleSheetLayoutView="100" workbookViewId="0">
      <selection activeCell="CD52" sqref="CD52:CM52"/>
    </sheetView>
  </sheetViews>
  <sheetFormatPr defaultColWidth="0.85546875" defaultRowHeight="15" customHeight="1" x14ac:dyDescent="0.25"/>
  <cols>
    <col min="1" max="8" width="0.85546875" style="2"/>
    <col min="9" max="9" width="1.7109375" style="2" customWidth="1"/>
    <col min="10" max="13" width="0.85546875" style="2"/>
    <col min="14" max="14" width="2.7109375" style="2" bestFit="1" customWidth="1"/>
    <col min="15" max="77" width="0.85546875" style="2"/>
    <col min="78" max="78" width="2" style="2" customWidth="1"/>
    <col min="79" max="89" width="0.85546875" style="2"/>
    <col min="90" max="90" width="2" style="2" customWidth="1"/>
    <col min="91" max="113" width="0.85546875" style="2"/>
    <col min="114" max="114" width="17.140625" style="2" customWidth="1"/>
    <col min="115" max="115" width="11.42578125" style="2" customWidth="1"/>
    <col min="116" max="119" width="0.85546875" style="2"/>
    <col min="120" max="120" width="7" style="2" customWidth="1"/>
    <col min="121" max="126" width="0.85546875" style="2"/>
    <col min="127" max="127" width="10.5703125" style="2" customWidth="1"/>
    <col min="128" max="264" width="0.85546875" style="2"/>
    <col min="265" max="265" width="1.7109375" style="2" customWidth="1"/>
    <col min="266" max="269" width="0.85546875" style="2"/>
    <col min="270" max="270" width="2.7109375" style="2" bestFit="1" customWidth="1"/>
    <col min="271" max="333" width="0.85546875" style="2"/>
    <col min="334" max="334" width="2" style="2" customWidth="1"/>
    <col min="335" max="345" width="0.85546875" style="2"/>
    <col min="346" max="346" width="2" style="2" customWidth="1"/>
    <col min="347" max="369" width="0.85546875" style="2"/>
    <col min="370" max="370" width="15.28515625" style="2" customWidth="1"/>
    <col min="371" max="375" width="0.85546875" style="2"/>
    <col min="376" max="376" width="7" style="2" customWidth="1"/>
    <col min="377" max="382" width="0.85546875" style="2"/>
    <col min="383" max="383" width="10.5703125" style="2" customWidth="1"/>
    <col min="384" max="520" width="0.85546875" style="2"/>
    <col min="521" max="521" width="1.7109375" style="2" customWidth="1"/>
    <col min="522" max="525" width="0.85546875" style="2"/>
    <col min="526" max="526" width="2.7109375" style="2" bestFit="1" customWidth="1"/>
    <col min="527" max="589" width="0.85546875" style="2"/>
    <col min="590" max="590" width="2" style="2" customWidth="1"/>
    <col min="591" max="601" width="0.85546875" style="2"/>
    <col min="602" max="602" width="2" style="2" customWidth="1"/>
    <col min="603" max="625" width="0.85546875" style="2"/>
    <col min="626" max="626" width="15.28515625" style="2" customWidth="1"/>
    <col min="627" max="631" width="0.85546875" style="2"/>
    <col min="632" max="632" width="7" style="2" customWidth="1"/>
    <col min="633" max="638" width="0.85546875" style="2"/>
    <col min="639" max="639" width="10.5703125" style="2" customWidth="1"/>
    <col min="640" max="776" width="0.85546875" style="2"/>
    <col min="777" max="777" width="1.7109375" style="2" customWidth="1"/>
    <col min="778" max="781" width="0.85546875" style="2"/>
    <col min="782" max="782" width="2.7109375" style="2" bestFit="1" customWidth="1"/>
    <col min="783" max="845" width="0.85546875" style="2"/>
    <col min="846" max="846" width="2" style="2" customWidth="1"/>
    <col min="847" max="857" width="0.85546875" style="2"/>
    <col min="858" max="858" width="2" style="2" customWidth="1"/>
    <col min="859" max="881" width="0.85546875" style="2"/>
    <col min="882" max="882" width="15.28515625" style="2" customWidth="1"/>
    <col min="883" max="887" width="0.85546875" style="2"/>
    <col min="888" max="888" width="7" style="2" customWidth="1"/>
    <col min="889" max="894" width="0.85546875" style="2"/>
    <col min="895" max="895" width="10.5703125" style="2" customWidth="1"/>
    <col min="896" max="1032" width="0.85546875" style="2"/>
    <col min="1033" max="1033" width="1.7109375" style="2" customWidth="1"/>
    <col min="1034" max="1037" width="0.85546875" style="2"/>
    <col min="1038" max="1038" width="2.7109375" style="2" bestFit="1" customWidth="1"/>
    <col min="1039" max="1101" width="0.85546875" style="2"/>
    <col min="1102" max="1102" width="2" style="2" customWidth="1"/>
    <col min="1103" max="1113" width="0.85546875" style="2"/>
    <col min="1114" max="1114" width="2" style="2" customWidth="1"/>
    <col min="1115" max="1137" width="0.85546875" style="2"/>
    <col min="1138" max="1138" width="15.28515625" style="2" customWidth="1"/>
    <col min="1139" max="1143" width="0.85546875" style="2"/>
    <col min="1144" max="1144" width="7" style="2" customWidth="1"/>
    <col min="1145" max="1150" width="0.85546875" style="2"/>
    <col min="1151" max="1151" width="10.5703125" style="2" customWidth="1"/>
    <col min="1152" max="1288" width="0.85546875" style="2"/>
    <col min="1289" max="1289" width="1.7109375" style="2" customWidth="1"/>
    <col min="1290" max="1293" width="0.85546875" style="2"/>
    <col min="1294" max="1294" width="2.7109375" style="2" bestFit="1" customWidth="1"/>
    <col min="1295" max="1357" width="0.85546875" style="2"/>
    <col min="1358" max="1358" width="2" style="2" customWidth="1"/>
    <col min="1359" max="1369" width="0.85546875" style="2"/>
    <col min="1370" max="1370" width="2" style="2" customWidth="1"/>
    <col min="1371" max="1393" width="0.85546875" style="2"/>
    <col min="1394" max="1394" width="15.28515625" style="2" customWidth="1"/>
    <col min="1395" max="1399" width="0.85546875" style="2"/>
    <col min="1400" max="1400" width="7" style="2" customWidth="1"/>
    <col min="1401" max="1406" width="0.85546875" style="2"/>
    <col min="1407" max="1407" width="10.5703125" style="2" customWidth="1"/>
    <col min="1408" max="1544" width="0.85546875" style="2"/>
    <col min="1545" max="1545" width="1.7109375" style="2" customWidth="1"/>
    <col min="1546" max="1549" width="0.85546875" style="2"/>
    <col min="1550" max="1550" width="2.7109375" style="2" bestFit="1" customWidth="1"/>
    <col min="1551" max="1613" width="0.85546875" style="2"/>
    <col min="1614" max="1614" width="2" style="2" customWidth="1"/>
    <col min="1615" max="1625" width="0.85546875" style="2"/>
    <col min="1626" max="1626" width="2" style="2" customWidth="1"/>
    <col min="1627" max="1649" width="0.85546875" style="2"/>
    <col min="1650" max="1650" width="15.28515625" style="2" customWidth="1"/>
    <col min="1651" max="1655" width="0.85546875" style="2"/>
    <col min="1656" max="1656" width="7" style="2" customWidth="1"/>
    <col min="1657" max="1662" width="0.85546875" style="2"/>
    <col min="1663" max="1663" width="10.5703125" style="2" customWidth="1"/>
    <col min="1664" max="1800" width="0.85546875" style="2"/>
    <col min="1801" max="1801" width="1.7109375" style="2" customWidth="1"/>
    <col min="1802" max="1805" width="0.85546875" style="2"/>
    <col min="1806" max="1806" width="2.7109375" style="2" bestFit="1" customWidth="1"/>
    <col min="1807" max="1869" width="0.85546875" style="2"/>
    <col min="1870" max="1870" width="2" style="2" customWidth="1"/>
    <col min="1871" max="1881" width="0.85546875" style="2"/>
    <col min="1882" max="1882" width="2" style="2" customWidth="1"/>
    <col min="1883" max="1905" width="0.85546875" style="2"/>
    <col min="1906" max="1906" width="15.28515625" style="2" customWidth="1"/>
    <col min="1907" max="1911" width="0.85546875" style="2"/>
    <col min="1912" max="1912" width="7" style="2" customWidth="1"/>
    <col min="1913" max="1918" width="0.85546875" style="2"/>
    <col min="1919" max="1919" width="10.5703125" style="2" customWidth="1"/>
    <col min="1920" max="2056" width="0.85546875" style="2"/>
    <col min="2057" max="2057" width="1.7109375" style="2" customWidth="1"/>
    <col min="2058" max="2061" width="0.85546875" style="2"/>
    <col min="2062" max="2062" width="2.7109375" style="2" bestFit="1" customWidth="1"/>
    <col min="2063" max="2125" width="0.85546875" style="2"/>
    <col min="2126" max="2126" width="2" style="2" customWidth="1"/>
    <col min="2127" max="2137" width="0.85546875" style="2"/>
    <col min="2138" max="2138" width="2" style="2" customWidth="1"/>
    <col min="2139" max="2161" width="0.85546875" style="2"/>
    <col min="2162" max="2162" width="15.28515625" style="2" customWidth="1"/>
    <col min="2163" max="2167" width="0.85546875" style="2"/>
    <col min="2168" max="2168" width="7" style="2" customWidth="1"/>
    <col min="2169" max="2174" width="0.85546875" style="2"/>
    <col min="2175" max="2175" width="10.5703125" style="2" customWidth="1"/>
    <col min="2176" max="2312" width="0.85546875" style="2"/>
    <col min="2313" max="2313" width="1.7109375" style="2" customWidth="1"/>
    <col min="2314" max="2317" width="0.85546875" style="2"/>
    <col min="2318" max="2318" width="2.7109375" style="2" bestFit="1" customWidth="1"/>
    <col min="2319" max="2381" width="0.85546875" style="2"/>
    <col min="2382" max="2382" width="2" style="2" customWidth="1"/>
    <col min="2383" max="2393" width="0.85546875" style="2"/>
    <col min="2394" max="2394" width="2" style="2" customWidth="1"/>
    <col min="2395" max="2417" width="0.85546875" style="2"/>
    <col min="2418" max="2418" width="15.28515625" style="2" customWidth="1"/>
    <col min="2419" max="2423" width="0.85546875" style="2"/>
    <col min="2424" max="2424" width="7" style="2" customWidth="1"/>
    <col min="2425" max="2430" width="0.85546875" style="2"/>
    <col min="2431" max="2431" width="10.5703125" style="2" customWidth="1"/>
    <col min="2432" max="2568" width="0.85546875" style="2"/>
    <col min="2569" max="2569" width="1.7109375" style="2" customWidth="1"/>
    <col min="2570" max="2573" width="0.85546875" style="2"/>
    <col min="2574" max="2574" width="2.7109375" style="2" bestFit="1" customWidth="1"/>
    <col min="2575" max="2637" width="0.85546875" style="2"/>
    <col min="2638" max="2638" width="2" style="2" customWidth="1"/>
    <col min="2639" max="2649" width="0.85546875" style="2"/>
    <col min="2650" max="2650" width="2" style="2" customWidth="1"/>
    <col min="2651" max="2673" width="0.85546875" style="2"/>
    <col min="2674" max="2674" width="15.28515625" style="2" customWidth="1"/>
    <col min="2675" max="2679" width="0.85546875" style="2"/>
    <col min="2680" max="2680" width="7" style="2" customWidth="1"/>
    <col min="2681" max="2686" width="0.85546875" style="2"/>
    <col min="2687" max="2687" width="10.5703125" style="2" customWidth="1"/>
    <col min="2688" max="2824" width="0.85546875" style="2"/>
    <col min="2825" max="2825" width="1.7109375" style="2" customWidth="1"/>
    <col min="2826" max="2829" width="0.85546875" style="2"/>
    <col min="2830" max="2830" width="2.7109375" style="2" bestFit="1" customWidth="1"/>
    <col min="2831" max="2893" width="0.85546875" style="2"/>
    <col min="2894" max="2894" width="2" style="2" customWidth="1"/>
    <col min="2895" max="2905" width="0.85546875" style="2"/>
    <col min="2906" max="2906" width="2" style="2" customWidth="1"/>
    <col min="2907" max="2929" width="0.85546875" style="2"/>
    <col min="2930" max="2930" width="15.28515625" style="2" customWidth="1"/>
    <col min="2931" max="2935" width="0.85546875" style="2"/>
    <col min="2936" max="2936" width="7" style="2" customWidth="1"/>
    <col min="2937" max="2942" width="0.85546875" style="2"/>
    <col min="2943" max="2943" width="10.5703125" style="2" customWidth="1"/>
    <col min="2944" max="3080" width="0.85546875" style="2"/>
    <col min="3081" max="3081" width="1.7109375" style="2" customWidth="1"/>
    <col min="3082" max="3085" width="0.85546875" style="2"/>
    <col min="3086" max="3086" width="2.7109375" style="2" bestFit="1" customWidth="1"/>
    <col min="3087" max="3149" width="0.85546875" style="2"/>
    <col min="3150" max="3150" width="2" style="2" customWidth="1"/>
    <col min="3151" max="3161" width="0.85546875" style="2"/>
    <col min="3162" max="3162" width="2" style="2" customWidth="1"/>
    <col min="3163" max="3185" width="0.85546875" style="2"/>
    <col min="3186" max="3186" width="15.28515625" style="2" customWidth="1"/>
    <col min="3187" max="3191" width="0.85546875" style="2"/>
    <col min="3192" max="3192" width="7" style="2" customWidth="1"/>
    <col min="3193" max="3198" width="0.85546875" style="2"/>
    <col min="3199" max="3199" width="10.5703125" style="2" customWidth="1"/>
    <col min="3200" max="3336" width="0.85546875" style="2"/>
    <col min="3337" max="3337" width="1.7109375" style="2" customWidth="1"/>
    <col min="3338" max="3341" width="0.85546875" style="2"/>
    <col min="3342" max="3342" width="2.7109375" style="2" bestFit="1" customWidth="1"/>
    <col min="3343" max="3405" width="0.85546875" style="2"/>
    <col min="3406" max="3406" width="2" style="2" customWidth="1"/>
    <col min="3407" max="3417" width="0.85546875" style="2"/>
    <col min="3418" max="3418" width="2" style="2" customWidth="1"/>
    <col min="3419" max="3441" width="0.85546875" style="2"/>
    <col min="3442" max="3442" width="15.28515625" style="2" customWidth="1"/>
    <col min="3443" max="3447" width="0.85546875" style="2"/>
    <col min="3448" max="3448" width="7" style="2" customWidth="1"/>
    <col min="3449" max="3454" width="0.85546875" style="2"/>
    <col min="3455" max="3455" width="10.5703125" style="2" customWidth="1"/>
    <col min="3456" max="3592" width="0.85546875" style="2"/>
    <col min="3593" max="3593" width="1.7109375" style="2" customWidth="1"/>
    <col min="3594" max="3597" width="0.85546875" style="2"/>
    <col min="3598" max="3598" width="2.7109375" style="2" bestFit="1" customWidth="1"/>
    <col min="3599" max="3661" width="0.85546875" style="2"/>
    <col min="3662" max="3662" width="2" style="2" customWidth="1"/>
    <col min="3663" max="3673" width="0.85546875" style="2"/>
    <col min="3674" max="3674" width="2" style="2" customWidth="1"/>
    <col min="3675" max="3697" width="0.85546875" style="2"/>
    <col min="3698" max="3698" width="15.28515625" style="2" customWidth="1"/>
    <col min="3699" max="3703" width="0.85546875" style="2"/>
    <col min="3704" max="3704" width="7" style="2" customWidth="1"/>
    <col min="3705" max="3710" width="0.85546875" style="2"/>
    <col min="3711" max="3711" width="10.5703125" style="2" customWidth="1"/>
    <col min="3712" max="3848" width="0.85546875" style="2"/>
    <col min="3849" max="3849" width="1.7109375" style="2" customWidth="1"/>
    <col min="3850" max="3853" width="0.85546875" style="2"/>
    <col min="3854" max="3854" width="2.7109375" style="2" bestFit="1" customWidth="1"/>
    <col min="3855" max="3917" width="0.85546875" style="2"/>
    <col min="3918" max="3918" width="2" style="2" customWidth="1"/>
    <col min="3919" max="3929" width="0.85546875" style="2"/>
    <col min="3930" max="3930" width="2" style="2" customWidth="1"/>
    <col min="3931" max="3953" width="0.85546875" style="2"/>
    <col min="3954" max="3954" width="15.28515625" style="2" customWidth="1"/>
    <col min="3955" max="3959" width="0.85546875" style="2"/>
    <col min="3960" max="3960" width="7" style="2" customWidth="1"/>
    <col min="3961" max="3966" width="0.85546875" style="2"/>
    <col min="3967" max="3967" width="10.5703125" style="2" customWidth="1"/>
    <col min="3968" max="4104" width="0.85546875" style="2"/>
    <col min="4105" max="4105" width="1.7109375" style="2" customWidth="1"/>
    <col min="4106" max="4109" width="0.85546875" style="2"/>
    <col min="4110" max="4110" width="2.7109375" style="2" bestFit="1" customWidth="1"/>
    <col min="4111" max="4173" width="0.85546875" style="2"/>
    <col min="4174" max="4174" width="2" style="2" customWidth="1"/>
    <col min="4175" max="4185" width="0.85546875" style="2"/>
    <col min="4186" max="4186" width="2" style="2" customWidth="1"/>
    <col min="4187" max="4209" width="0.85546875" style="2"/>
    <col min="4210" max="4210" width="15.28515625" style="2" customWidth="1"/>
    <col min="4211" max="4215" width="0.85546875" style="2"/>
    <col min="4216" max="4216" width="7" style="2" customWidth="1"/>
    <col min="4217" max="4222" width="0.85546875" style="2"/>
    <col min="4223" max="4223" width="10.5703125" style="2" customWidth="1"/>
    <col min="4224" max="4360" width="0.85546875" style="2"/>
    <col min="4361" max="4361" width="1.7109375" style="2" customWidth="1"/>
    <col min="4362" max="4365" width="0.85546875" style="2"/>
    <col min="4366" max="4366" width="2.7109375" style="2" bestFit="1" customWidth="1"/>
    <col min="4367" max="4429" width="0.85546875" style="2"/>
    <col min="4430" max="4430" width="2" style="2" customWidth="1"/>
    <col min="4431" max="4441" width="0.85546875" style="2"/>
    <col min="4442" max="4442" width="2" style="2" customWidth="1"/>
    <col min="4443" max="4465" width="0.85546875" style="2"/>
    <col min="4466" max="4466" width="15.28515625" style="2" customWidth="1"/>
    <col min="4467" max="4471" width="0.85546875" style="2"/>
    <col min="4472" max="4472" width="7" style="2" customWidth="1"/>
    <col min="4473" max="4478" width="0.85546875" style="2"/>
    <col min="4479" max="4479" width="10.5703125" style="2" customWidth="1"/>
    <col min="4480" max="4616" width="0.85546875" style="2"/>
    <col min="4617" max="4617" width="1.7109375" style="2" customWidth="1"/>
    <col min="4618" max="4621" width="0.85546875" style="2"/>
    <col min="4622" max="4622" width="2.7109375" style="2" bestFit="1" customWidth="1"/>
    <col min="4623" max="4685" width="0.85546875" style="2"/>
    <col min="4686" max="4686" width="2" style="2" customWidth="1"/>
    <col min="4687" max="4697" width="0.85546875" style="2"/>
    <col min="4698" max="4698" width="2" style="2" customWidth="1"/>
    <col min="4699" max="4721" width="0.85546875" style="2"/>
    <col min="4722" max="4722" width="15.28515625" style="2" customWidth="1"/>
    <col min="4723" max="4727" width="0.85546875" style="2"/>
    <col min="4728" max="4728" width="7" style="2" customWidth="1"/>
    <col min="4729" max="4734" width="0.85546875" style="2"/>
    <col min="4735" max="4735" width="10.5703125" style="2" customWidth="1"/>
    <col min="4736" max="4872" width="0.85546875" style="2"/>
    <col min="4873" max="4873" width="1.7109375" style="2" customWidth="1"/>
    <col min="4874" max="4877" width="0.85546875" style="2"/>
    <col min="4878" max="4878" width="2.7109375" style="2" bestFit="1" customWidth="1"/>
    <col min="4879" max="4941" width="0.85546875" style="2"/>
    <col min="4942" max="4942" width="2" style="2" customWidth="1"/>
    <col min="4943" max="4953" width="0.85546875" style="2"/>
    <col min="4954" max="4954" width="2" style="2" customWidth="1"/>
    <col min="4955" max="4977" width="0.85546875" style="2"/>
    <col min="4978" max="4978" width="15.28515625" style="2" customWidth="1"/>
    <col min="4979" max="4983" width="0.85546875" style="2"/>
    <col min="4984" max="4984" width="7" style="2" customWidth="1"/>
    <col min="4985" max="4990" width="0.85546875" style="2"/>
    <col min="4991" max="4991" width="10.5703125" style="2" customWidth="1"/>
    <col min="4992" max="5128" width="0.85546875" style="2"/>
    <col min="5129" max="5129" width="1.7109375" style="2" customWidth="1"/>
    <col min="5130" max="5133" width="0.85546875" style="2"/>
    <col min="5134" max="5134" width="2.7109375" style="2" bestFit="1" customWidth="1"/>
    <col min="5135" max="5197" width="0.85546875" style="2"/>
    <col min="5198" max="5198" width="2" style="2" customWidth="1"/>
    <col min="5199" max="5209" width="0.85546875" style="2"/>
    <col min="5210" max="5210" width="2" style="2" customWidth="1"/>
    <col min="5211" max="5233" width="0.85546875" style="2"/>
    <col min="5234" max="5234" width="15.28515625" style="2" customWidth="1"/>
    <col min="5235" max="5239" width="0.85546875" style="2"/>
    <col min="5240" max="5240" width="7" style="2" customWidth="1"/>
    <col min="5241" max="5246" width="0.85546875" style="2"/>
    <col min="5247" max="5247" width="10.5703125" style="2" customWidth="1"/>
    <col min="5248" max="5384" width="0.85546875" style="2"/>
    <col min="5385" max="5385" width="1.7109375" style="2" customWidth="1"/>
    <col min="5386" max="5389" width="0.85546875" style="2"/>
    <col min="5390" max="5390" width="2.7109375" style="2" bestFit="1" customWidth="1"/>
    <col min="5391" max="5453" width="0.85546875" style="2"/>
    <col min="5454" max="5454" width="2" style="2" customWidth="1"/>
    <col min="5455" max="5465" width="0.85546875" style="2"/>
    <col min="5466" max="5466" width="2" style="2" customWidth="1"/>
    <col min="5467" max="5489" width="0.85546875" style="2"/>
    <col min="5490" max="5490" width="15.28515625" style="2" customWidth="1"/>
    <col min="5491" max="5495" width="0.85546875" style="2"/>
    <col min="5496" max="5496" width="7" style="2" customWidth="1"/>
    <col min="5497" max="5502" width="0.85546875" style="2"/>
    <col min="5503" max="5503" width="10.5703125" style="2" customWidth="1"/>
    <col min="5504" max="5640" width="0.85546875" style="2"/>
    <col min="5641" max="5641" width="1.7109375" style="2" customWidth="1"/>
    <col min="5642" max="5645" width="0.85546875" style="2"/>
    <col min="5646" max="5646" width="2.7109375" style="2" bestFit="1" customWidth="1"/>
    <col min="5647" max="5709" width="0.85546875" style="2"/>
    <col min="5710" max="5710" width="2" style="2" customWidth="1"/>
    <col min="5711" max="5721" width="0.85546875" style="2"/>
    <col min="5722" max="5722" width="2" style="2" customWidth="1"/>
    <col min="5723" max="5745" width="0.85546875" style="2"/>
    <col min="5746" max="5746" width="15.28515625" style="2" customWidth="1"/>
    <col min="5747" max="5751" width="0.85546875" style="2"/>
    <col min="5752" max="5752" width="7" style="2" customWidth="1"/>
    <col min="5753" max="5758" width="0.85546875" style="2"/>
    <col min="5759" max="5759" width="10.5703125" style="2" customWidth="1"/>
    <col min="5760" max="5896" width="0.85546875" style="2"/>
    <col min="5897" max="5897" width="1.7109375" style="2" customWidth="1"/>
    <col min="5898" max="5901" width="0.85546875" style="2"/>
    <col min="5902" max="5902" width="2.7109375" style="2" bestFit="1" customWidth="1"/>
    <col min="5903" max="5965" width="0.85546875" style="2"/>
    <col min="5966" max="5966" width="2" style="2" customWidth="1"/>
    <col min="5967" max="5977" width="0.85546875" style="2"/>
    <col min="5978" max="5978" width="2" style="2" customWidth="1"/>
    <col min="5979" max="6001" width="0.85546875" style="2"/>
    <col min="6002" max="6002" width="15.28515625" style="2" customWidth="1"/>
    <col min="6003" max="6007" width="0.85546875" style="2"/>
    <col min="6008" max="6008" width="7" style="2" customWidth="1"/>
    <col min="6009" max="6014" width="0.85546875" style="2"/>
    <col min="6015" max="6015" width="10.5703125" style="2" customWidth="1"/>
    <col min="6016" max="6152" width="0.85546875" style="2"/>
    <col min="6153" max="6153" width="1.7109375" style="2" customWidth="1"/>
    <col min="6154" max="6157" width="0.85546875" style="2"/>
    <col min="6158" max="6158" width="2.7109375" style="2" bestFit="1" customWidth="1"/>
    <col min="6159" max="6221" width="0.85546875" style="2"/>
    <col min="6222" max="6222" width="2" style="2" customWidth="1"/>
    <col min="6223" max="6233" width="0.85546875" style="2"/>
    <col min="6234" max="6234" width="2" style="2" customWidth="1"/>
    <col min="6235" max="6257" width="0.85546875" style="2"/>
    <col min="6258" max="6258" width="15.28515625" style="2" customWidth="1"/>
    <col min="6259" max="6263" width="0.85546875" style="2"/>
    <col min="6264" max="6264" width="7" style="2" customWidth="1"/>
    <col min="6265" max="6270" width="0.85546875" style="2"/>
    <col min="6271" max="6271" width="10.5703125" style="2" customWidth="1"/>
    <col min="6272" max="6408" width="0.85546875" style="2"/>
    <col min="6409" max="6409" width="1.7109375" style="2" customWidth="1"/>
    <col min="6410" max="6413" width="0.85546875" style="2"/>
    <col min="6414" max="6414" width="2.7109375" style="2" bestFit="1" customWidth="1"/>
    <col min="6415" max="6477" width="0.85546875" style="2"/>
    <col min="6478" max="6478" width="2" style="2" customWidth="1"/>
    <col min="6479" max="6489" width="0.85546875" style="2"/>
    <col min="6490" max="6490" width="2" style="2" customWidth="1"/>
    <col min="6491" max="6513" width="0.85546875" style="2"/>
    <col min="6514" max="6514" width="15.28515625" style="2" customWidth="1"/>
    <col min="6515" max="6519" width="0.85546875" style="2"/>
    <col min="6520" max="6520" width="7" style="2" customWidth="1"/>
    <col min="6521" max="6526" width="0.85546875" style="2"/>
    <col min="6527" max="6527" width="10.5703125" style="2" customWidth="1"/>
    <col min="6528" max="6664" width="0.85546875" style="2"/>
    <col min="6665" max="6665" width="1.7109375" style="2" customWidth="1"/>
    <col min="6666" max="6669" width="0.85546875" style="2"/>
    <col min="6670" max="6670" width="2.7109375" style="2" bestFit="1" customWidth="1"/>
    <col min="6671" max="6733" width="0.85546875" style="2"/>
    <col min="6734" max="6734" width="2" style="2" customWidth="1"/>
    <col min="6735" max="6745" width="0.85546875" style="2"/>
    <col min="6746" max="6746" width="2" style="2" customWidth="1"/>
    <col min="6747" max="6769" width="0.85546875" style="2"/>
    <col min="6770" max="6770" width="15.28515625" style="2" customWidth="1"/>
    <col min="6771" max="6775" width="0.85546875" style="2"/>
    <col min="6776" max="6776" width="7" style="2" customWidth="1"/>
    <col min="6777" max="6782" width="0.85546875" style="2"/>
    <col min="6783" max="6783" width="10.5703125" style="2" customWidth="1"/>
    <col min="6784" max="6920" width="0.85546875" style="2"/>
    <col min="6921" max="6921" width="1.7109375" style="2" customWidth="1"/>
    <col min="6922" max="6925" width="0.85546875" style="2"/>
    <col min="6926" max="6926" width="2.7109375" style="2" bestFit="1" customWidth="1"/>
    <col min="6927" max="6989" width="0.85546875" style="2"/>
    <col min="6990" max="6990" width="2" style="2" customWidth="1"/>
    <col min="6991" max="7001" width="0.85546875" style="2"/>
    <col min="7002" max="7002" width="2" style="2" customWidth="1"/>
    <col min="7003" max="7025" width="0.85546875" style="2"/>
    <col min="7026" max="7026" width="15.28515625" style="2" customWidth="1"/>
    <col min="7027" max="7031" width="0.85546875" style="2"/>
    <col min="7032" max="7032" width="7" style="2" customWidth="1"/>
    <col min="7033" max="7038" width="0.85546875" style="2"/>
    <col min="7039" max="7039" width="10.5703125" style="2" customWidth="1"/>
    <col min="7040" max="7176" width="0.85546875" style="2"/>
    <col min="7177" max="7177" width="1.7109375" style="2" customWidth="1"/>
    <col min="7178" max="7181" width="0.85546875" style="2"/>
    <col min="7182" max="7182" width="2.7109375" style="2" bestFit="1" customWidth="1"/>
    <col min="7183" max="7245" width="0.85546875" style="2"/>
    <col min="7246" max="7246" width="2" style="2" customWidth="1"/>
    <col min="7247" max="7257" width="0.85546875" style="2"/>
    <col min="7258" max="7258" width="2" style="2" customWidth="1"/>
    <col min="7259" max="7281" width="0.85546875" style="2"/>
    <col min="7282" max="7282" width="15.28515625" style="2" customWidth="1"/>
    <col min="7283" max="7287" width="0.85546875" style="2"/>
    <col min="7288" max="7288" width="7" style="2" customWidth="1"/>
    <col min="7289" max="7294" width="0.85546875" style="2"/>
    <col min="7295" max="7295" width="10.5703125" style="2" customWidth="1"/>
    <col min="7296" max="7432" width="0.85546875" style="2"/>
    <col min="7433" max="7433" width="1.7109375" style="2" customWidth="1"/>
    <col min="7434" max="7437" width="0.85546875" style="2"/>
    <col min="7438" max="7438" width="2.7109375" style="2" bestFit="1" customWidth="1"/>
    <col min="7439" max="7501" width="0.85546875" style="2"/>
    <col min="7502" max="7502" width="2" style="2" customWidth="1"/>
    <col min="7503" max="7513" width="0.85546875" style="2"/>
    <col min="7514" max="7514" width="2" style="2" customWidth="1"/>
    <col min="7515" max="7537" width="0.85546875" style="2"/>
    <col min="7538" max="7538" width="15.28515625" style="2" customWidth="1"/>
    <col min="7539" max="7543" width="0.85546875" style="2"/>
    <col min="7544" max="7544" width="7" style="2" customWidth="1"/>
    <col min="7545" max="7550" width="0.85546875" style="2"/>
    <col min="7551" max="7551" width="10.5703125" style="2" customWidth="1"/>
    <col min="7552" max="7688" width="0.85546875" style="2"/>
    <col min="7689" max="7689" width="1.7109375" style="2" customWidth="1"/>
    <col min="7690" max="7693" width="0.85546875" style="2"/>
    <col min="7694" max="7694" width="2.7109375" style="2" bestFit="1" customWidth="1"/>
    <col min="7695" max="7757" width="0.85546875" style="2"/>
    <col min="7758" max="7758" width="2" style="2" customWidth="1"/>
    <col min="7759" max="7769" width="0.85546875" style="2"/>
    <col min="7770" max="7770" width="2" style="2" customWidth="1"/>
    <col min="7771" max="7793" width="0.85546875" style="2"/>
    <col min="7794" max="7794" width="15.28515625" style="2" customWidth="1"/>
    <col min="7795" max="7799" width="0.85546875" style="2"/>
    <col min="7800" max="7800" width="7" style="2" customWidth="1"/>
    <col min="7801" max="7806" width="0.85546875" style="2"/>
    <col min="7807" max="7807" width="10.5703125" style="2" customWidth="1"/>
    <col min="7808" max="7944" width="0.85546875" style="2"/>
    <col min="7945" max="7945" width="1.7109375" style="2" customWidth="1"/>
    <col min="7946" max="7949" width="0.85546875" style="2"/>
    <col min="7950" max="7950" width="2.7109375" style="2" bestFit="1" customWidth="1"/>
    <col min="7951" max="8013" width="0.85546875" style="2"/>
    <col min="8014" max="8014" width="2" style="2" customWidth="1"/>
    <col min="8015" max="8025" width="0.85546875" style="2"/>
    <col min="8026" max="8026" width="2" style="2" customWidth="1"/>
    <col min="8027" max="8049" width="0.85546875" style="2"/>
    <col min="8050" max="8050" width="15.28515625" style="2" customWidth="1"/>
    <col min="8051" max="8055" width="0.85546875" style="2"/>
    <col min="8056" max="8056" width="7" style="2" customWidth="1"/>
    <col min="8057" max="8062" width="0.85546875" style="2"/>
    <col min="8063" max="8063" width="10.5703125" style="2" customWidth="1"/>
    <col min="8064" max="8200" width="0.85546875" style="2"/>
    <col min="8201" max="8201" width="1.7109375" style="2" customWidth="1"/>
    <col min="8202" max="8205" width="0.85546875" style="2"/>
    <col min="8206" max="8206" width="2.7109375" style="2" bestFit="1" customWidth="1"/>
    <col min="8207" max="8269" width="0.85546875" style="2"/>
    <col min="8270" max="8270" width="2" style="2" customWidth="1"/>
    <col min="8271" max="8281" width="0.85546875" style="2"/>
    <col min="8282" max="8282" width="2" style="2" customWidth="1"/>
    <col min="8283" max="8305" width="0.85546875" style="2"/>
    <col min="8306" max="8306" width="15.28515625" style="2" customWidth="1"/>
    <col min="8307" max="8311" width="0.85546875" style="2"/>
    <col min="8312" max="8312" width="7" style="2" customWidth="1"/>
    <col min="8313" max="8318" width="0.85546875" style="2"/>
    <col min="8319" max="8319" width="10.5703125" style="2" customWidth="1"/>
    <col min="8320" max="8456" width="0.85546875" style="2"/>
    <col min="8457" max="8457" width="1.7109375" style="2" customWidth="1"/>
    <col min="8458" max="8461" width="0.85546875" style="2"/>
    <col min="8462" max="8462" width="2.7109375" style="2" bestFit="1" customWidth="1"/>
    <col min="8463" max="8525" width="0.85546875" style="2"/>
    <col min="8526" max="8526" width="2" style="2" customWidth="1"/>
    <col min="8527" max="8537" width="0.85546875" style="2"/>
    <col min="8538" max="8538" width="2" style="2" customWidth="1"/>
    <col min="8539" max="8561" width="0.85546875" style="2"/>
    <col min="8562" max="8562" width="15.28515625" style="2" customWidth="1"/>
    <col min="8563" max="8567" width="0.85546875" style="2"/>
    <col min="8568" max="8568" width="7" style="2" customWidth="1"/>
    <col min="8569" max="8574" width="0.85546875" style="2"/>
    <col min="8575" max="8575" width="10.5703125" style="2" customWidth="1"/>
    <col min="8576" max="8712" width="0.85546875" style="2"/>
    <col min="8713" max="8713" width="1.7109375" style="2" customWidth="1"/>
    <col min="8714" max="8717" width="0.85546875" style="2"/>
    <col min="8718" max="8718" width="2.7109375" style="2" bestFit="1" customWidth="1"/>
    <col min="8719" max="8781" width="0.85546875" style="2"/>
    <col min="8782" max="8782" width="2" style="2" customWidth="1"/>
    <col min="8783" max="8793" width="0.85546875" style="2"/>
    <col min="8794" max="8794" width="2" style="2" customWidth="1"/>
    <col min="8795" max="8817" width="0.85546875" style="2"/>
    <col min="8818" max="8818" width="15.28515625" style="2" customWidth="1"/>
    <col min="8819" max="8823" width="0.85546875" style="2"/>
    <col min="8824" max="8824" width="7" style="2" customWidth="1"/>
    <col min="8825" max="8830" width="0.85546875" style="2"/>
    <col min="8831" max="8831" width="10.5703125" style="2" customWidth="1"/>
    <col min="8832" max="8968" width="0.85546875" style="2"/>
    <col min="8969" max="8969" width="1.7109375" style="2" customWidth="1"/>
    <col min="8970" max="8973" width="0.85546875" style="2"/>
    <col min="8974" max="8974" width="2.7109375" style="2" bestFit="1" customWidth="1"/>
    <col min="8975" max="9037" width="0.85546875" style="2"/>
    <col min="9038" max="9038" width="2" style="2" customWidth="1"/>
    <col min="9039" max="9049" width="0.85546875" style="2"/>
    <col min="9050" max="9050" width="2" style="2" customWidth="1"/>
    <col min="9051" max="9073" width="0.85546875" style="2"/>
    <col min="9074" max="9074" width="15.28515625" style="2" customWidth="1"/>
    <col min="9075" max="9079" width="0.85546875" style="2"/>
    <col min="9080" max="9080" width="7" style="2" customWidth="1"/>
    <col min="9081" max="9086" width="0.85546875" style="2"/>
    <col min="9087" max="9087" width="10.5703125" style="2" customWidth="1"/>
    <col min="9088" max="9224" width="0.85546875" style="2"/>
    <col min="9225" max="9225" width="1.7109375" style="2" customWidth="1"/>
    <col min="9226" max="9229" width="0.85546875" style="2"/>
    <col min="9230" max="9230" width="2.7109375" style="2" bestFit="1" customWidth="1"/>
    <col min="9231" max="9293" width="0.85546875" style="2"/>
    <col min="9294" max="9294" width="2" style="2" customWidth="1"/>
    <col min="9295" max="9305" width="0.85546875" style="2"/>
    <col min="9306" max="9306" width="2" style="2" customWidth="1"/>
    <col min="9307" max="9329" width="0.85546875" style="2"/>
    <col min="9330" max="9330" width="15.28515625" style="2" customWidth="1"/>
    <col min="9331" max="9335" width="0.85546875" style="2"/>
    <col min="9336" max="9336" width="7" style="2" customWidth="1"/>
    <col min="9337" max="9342" width="0.85546875" style="2"/>
    <col min="9343" max="9343" width="10.5703125" style="2" customWidth="1"/>
    <col min="9344" max="9480" width="0.85546875" style="2"/>
    <col min="9481" max="9481" width="1.7109375" style="2" customWidth="1"/>
    <col min="9482" max="9485" width="0.85546875" style="2"/>
    <col min="9486" max="9486" width="2.7109375" style="2" bestFit="1" customWidth="1"/>
    <col min="9487" max="9549" width="0.85546875" style="2"/>
    <col min="9550" max="9550" width="2" style="2" customWidth="1"/>
    <col min="9551" max="9561" width="0.85546875" style="2"/>
    <col min="9562" max="9562" width="2" style="2" customWidth="1"/>
    <col min="9563" max="9585" width="0.85546875" style="2"/>
    <col min="9586" max="9586" width="15.28515625" style="2" customWidth="1"/>
    <col min="9587" max="9591" width="0.85546875" style="2"/>
    <col min="9592" max="9592" width="7" style="2" customWidth="1"/>
    <col min="9593" max="9598" width="0.85546875" style="2"/>
    <col min="9599" max="9599" width="10.5703125" style="2" customWidth="1"/>
    <col min="9600" max="9736" width="0.85546875" style="2"/>
    <col min="9737" max="9737" width="1.7109375" style="2" customWidth="1"/>
    <col min="9738" max="9741" width="0.85546875" style="2"/>
    <col min="9742" max="9742" width="2.7109375" style="2" bestFit="1" customWidth="1"/>
    <col min="9743" max="9805" width="0.85546875" style="2"/>
    <col min="9806" max="9806" width="2" style="2" customWidth="1"/>
    <col min="9807" max="9817" width="0.85546875" style="2"/>
    <col min="9818" max="9818" width="2" style="2" customWidth="1"/>
    <col min="9819" max="9841" width="0.85546875" style="2"/>
    <col min="9842" max="9842" width="15.28515625" style="2" customWidth="1"/>
    <col min="9843" max="9847" width="0.85546875" style="2"/>
    <col min="9848" max="9848" width="7" style="2" customWidth="1"/>
    <col min="9849" max="9854" width="0.85546875" style="2"/>
    <col min="9855" max="9855" width="10.5703125" style="2" customWidth="1"/>
    <col min="9856" max="9992" width="0.85546875" style="2"/>
    <col min="9993" max="9993" width="1.7109375" style="2" customWidth="1"/>
    <col min="9994" max="9997" width="0.85546875" style="2"/>
    <col min="9998" max="9998" width="2.7109375" style="2" bestFit="1" customWidth="1"/>
    <col min="9999" max="10061" width="0.85546875" style="2"/>
    <col min="10062" max="10062" width="2" style="2" customWidth="1"/>
    <col min="10063" max="10073" width="0.85546875" style="2"/>
    <col min="10074" max="10074" width="2" style="2" customWidth="1"/>
    <col min="10075" max="10097" width="0.85546875" style="2"/>
    <col min="10098" max="10098" width="15.28515625" style="2" customWidth="1"/>
    <col min="10099" max="10103" width="0.85546875" style="2"/>
    <col min="10104" max="10104" width="7" style="2" customWidth="1"/>
    <col min="10105" max="10110" width="0.85546875" style="2"/>
    <col min="10111" max="10111" width="10.5703125" style="2" customWidth="1"/>
    <col min="10112" max="10248" width="0.85546875" style="2"/>
    <col min="10249" max="10249" width="1.7109375" style="2" customWidth="1"/>
    <col min="10250" max="10253" width="0.85546875" style="2"/>
    <col min="10254" max="10254" width="2.7109375" style="2" bestFit="1" customWidth="1"/>
    <col min="10255" max="10317" width="0.85546875" style="2"/>
    <col min="10318" max="10318" width="2" style="2" customWidth="1"/>
    <col min="10319" max="10329" width="0.85546875" style="2"/>
    <col min="10330" max="10330" width="2" style="2" customWidth="1"/>
    <col min="10331" max="10353" width="0.85546875" style="2"/>
    <col min="10354" max="10354" width="15.28515625" style="2" customWidth="1"/>
    <col min="10355" max="10359" width="0.85546875" style="2"/>
    <col min="10360" max="10360" width="7" style="2" customWidth="1"/>
    <col min="10361" max="10366" width="0.85546875" style="2"/>
    <col min="10367" max="10367" width="10.5703125" style="2" customWidth="1"/>
    <col min="10368" max="10504" width="0.85546875" style="2"/>
    <col min="10505" max="10505" width="1.7109375" style="2" customWidth="1"/>
    <col min="10506" max="10509" width="0.85546875" style="2"/>
    <col min="10510" max="10510" width="2.7109375" style="2" bestFit="1" customWidth="1"/>
    <col min="10511" max="10573" width="0.85546875" style="2"/>
    <col min="10574" max="10574" width="2" style="2" customWidth="1"/>
    <col min="10575" max="10585" width="0.85546875" style="2"/>
    <col min="10586" max="10586" width="2" style="2" customWidth="1"/>
    <col min="10587" max="10609" width="0.85546875" style="2"/>
    <col min="10610" max="10610" width="15.28515625" style="2" customWidth="1"/>
    <col min="10611" max="10615" width="0.85546875" style="2"/>
    <col min="10616" max="10616" width="7" style="2" customWidth="1"/>
    <col min="10617" max="10622" width="0.85546875" style="2"/>
    <col min="10623" max="10623" width="10.5703125" style="2" customWidth="1"/>
    <col min="10624" max="10760" width="0.85546875" style="2"/>
    <col min="10761" max="10761" width="1.7109375" style="2" customWidth="1"/>
    <col min="10762" max="10765" width="0.85546875" style="2"/>
    <col min="10766" max="10766" width="2.7109375" style="2" bestFit="1" customWidth="1"/>
    <col min="10767" max="10829" width="0.85546875" style="2"/>
    <col min="10830" max="10830" width="2" style="2" customWidth="1"/>
    <col min="10831" max="10841" width="0.85546875" style="2"/>
    <col min="10842" max="10842" width="2" style="2" customWidth="1"/>
    <col min="10843" max="10865" width="0.85546875" style="2"/>
    <col min="10866" max="10866" width="15.28515625" style="2" customWidth="1"/>
    <col min="10867" max="10871" width="0.85546875" style="2"/>
    <col min="10872" max="10872" width="7" style="2" customWidth="1"/>
    <col min="10873" max="10878" width="0.85546875" style="2"/>
    <col min="10879" max="10879" width="10.5703125" style="2" customWidth="1"/>
    <col min="10880" max="11016" width="0.85546875" style="2"/>
    <col min="11017" max="11017" width="1.7109375" style="2" customWidth="1"/>
    <col min="11018" max="11021" width="0.85546875" style="2"/>
    <col min="11022" max="11022" width="2.7109375" style="2" bestFit="1" customWidth="1"/>
    <col min="11023" max="11085" width="0.85546875" style="2"/>
    <col min="11086" max="11086" width="2" style="2" customWidth="1"/>
    <col min="11087" max="11097" width="0.85546875" style="2"/>
    <col min="11098" max="11098" width="2" style="2" customWidth="1"/>
    <col min="11099" max="11121" width="0.85546875" style="2"/>
    <col min="11122" max="11122" width="15.28515625" style="2" customWidth="1"/>
    <col min="11123" max="11127" width="0.85546875" style="2"/>
    <col min="11128" max="11128" width="7" style="2" customWidth="1"/>
    <col min="11129" max="11134" width="0.85546875" style="2"/>
    <col min="11135" max="11135" width="10.5703125" style="2" customWidth="1"/>
    <col min="11136" max="11272" width="0.85546875" style="2"/>
    <col min="11273" max="11273" width="1.7109375" style="2" customWidth="1"/>
    <col min="11274" max="11277" width="0.85546875" style="2"/>
    <col min="11278" max="11278" width="2.7109375" style="2" bestFit="1" customWidth="1"/>
    <col min="11279" max="11341" width="0.85546875" style="2"/>
    <col min="11342" max="11342" width="2" style="2" customWidth="1"/>
    <col min="11343" max="11353" width="0.85546875" style="2"/>
    <col min="11354" max="11354" width="2" style="2" customWidth="1"/>
    <col min="11355" max="11377" width="0.85546875" style="2"/>
    <col min="11378" max="11378" width="15.28515625" style="2" customWidth="1"/>
    <col min="11379" max="11383" width="0.85546875" style="2"/>
    <col min="11384" max="11384" width="7" style="2" customWidth="1"/>
    <col min="11385" max="11390" width="0.85546875" style="2"/>
    <col min="11391" max="11391" width="10.5703125" style="2" customWidth="1"/>
    <col min="11392" max="11528" width="0.85546875" style="2"/>
    <col min="11529" max="11529" width="1.7109375" style="2" customWidth="1"/>
    <col min="11530" max="11533" width="0.85546875" style="2"/>
    <col min="11534" max="11534" width="2.7109375" style="2" bestFit="1" customWidth="1"/>
    <col min="11535" max="11597" width="0.85546875" style="2"/>
    <col min="11598" max="11598" width="2" style="2" customWidth="1"/>
    <col min="11599" max="11609" width="0.85546875" style="2"/>
    <col min="11610" max="11610" width="2" style="2" customWidth="1"/>
    <col min="11611" max="11633" width="0.85546875" style="2"/>
    <col min="11634" max="11634" width="15.28515625" style="2" customWidth="1"/>
    <col min="11635" max="11639" width="0.85546875" style="2"/>
    <col min="11640" max="11640" width="7" style="2" customWidth="1"/>
    <col min="11641" max="11646" width="0.85546875" style="2"/>
    <col min="11647" max="11647" width="10.5703125" style="2" customWidth="1"/>
    <col min="11648" max="11784" width="0.85546875" style="2"/>
    <col min="11785" max="11785" width="1.7109375" style="2" customWidth="1"/>
    <col min="11786" max="11789" width="0.85546875" style="2"/>
    <col min="11790" max="11790" width="2.7109375" style="2" bestFit="1" customWidth="1"/>
    <col min="11791" max="11853" width="0.85546875" style="2"/>
    <col min="11854" max="11854" width="2" style="2" customWidth="1"/>
    <col min="11855" max="11865" width="0.85546875" style="2"/>
    <col min="11866" max="11866" width="2" style="2" customWidth="1"/>
    <col min="11867" max="11889" width="0.85546875" style="2"/>
    <col min="11890" max="11890" width="15.28515625" style="2" customWidth="1"/>
    <col min="11891" max="11895" width="0.85546875" style="2"/>
    <col min="11896" max="11896" width="7" style="2" customWidth="1"/>
    <col min="11897" max="11902" width="0.85546875" style="2"/>
    <col min="11903" max="11903" width="10.5703125" style="2" customWidth="1"/>
    <col min="11904" max="12040" width="0.85546875" style="2"/>
    <col min="12041" max="12041" width="1.7109375" style="2" customWidth="1"/>
    <col min="12042" max="12045" width="0.85546875" style="2"/>
    <col min="12046" max="12046" width="2.7109375" style="2" bestFit="1" customWidth="1"/>
    <col min="12047" max="12109" width="0.85546875" style="2"/>
    <col min="12110" max="12110" width="2" style="2" customWidth="1"/>
    <col min="12111" max="12121" width="0.85546875" style="2"/>
    <col min="12122" max="12122" width="2" style="2" customWidth="1"/>
    <col min="12123" max="12145" width="0.85546875" style="2"/>
    <col min="12146" max="12146" width="15.28515625" style="2" customWidth="1"/>
    <col min="12147" max="12151" width="0.85546875" style="2"/>
    <col min="12152" max="12152" width="7" style="2" customWidth="1"/>
    <col min="12153" max="12158" width="0.85546875" style="2"/>
    <col min="12159" max="12159" width="10.5703125" style="2" customWidth="1"/>
    <col min="12160" max="12296" width="0.85546875" style="2"/>
    <col min="12297" max="12297" width="1.7109375" style="2" customWidth="1"/>
    <col min="12298" max="12301" width="0.85546875" style="2"/>
    <col min="12302" max="12302" width="2.7109375" style="2" bestFit="1" customWidth="1"/>
    <col min="12303" max="12365" width="0.85546875" style="2"/>
    <col min="12366" max="12366" width="2" style="2" customWidth="1"/>
    <col min="12367" max="12377" width="0.85546875" style="2"/>
    <col min="12378" max="12378" width="2" style="2" customWidth="1"/>
    <col min="12379" max="12401" width="0.85546875" style="2"/>
    <col min="12402" max="12402" width="15.28515625" style="2" customWidth="1"/>
    <col min="12403" max="12407" width="0.85546875" style="2"/>
    <col min="12408" max="12408" width="7" style="2" customWidth="1"/>
    <col min="12409" max="12414" width="0.85546875" style="2"/>
    <col min="12415" max="12415" width="10.5703125" style="2" customWidth="1"/>
    <col min="12416" max="12552" width="0.85546875" style="2"/>
    <col min="12553" max="12553" width="1.7109375" style="2" customWidth="1"/>
    <col min="12554" max="12557" width="0.85546875" style="2"/>
    <col min="12558" max="12558" width="2.7109375" style="2" bestFit="1" customWidth="1"/>
    <col min="12559" max="12621" width="0.85546875" style="2"/>
    <col min="12622" max="12622" width="2" style="2" customWidth="1"/>
    <col min="12623" max="12633" width="0.85546875" style="2"/>
    <col min="12634" max="12634" width="2" style="2" customWidth="1"/>
    <col min="12635" max="12657" width="0.85546875" style="2"/>
    <col min="12658" max="12658" width="15.28515625" style="2" customWidth="1"/>
    <col min="12659" max="12663" width="0.85546875" style="2"/>
    <col min="12664" max="12664" width="7" style="2" customWidth="1"/>
    <col min="12665" max="12670" width="0.85546875" style="2"/>
    <col min="12671" max="12671" width="10.5703125" style="2" customWidth="1"/>
    <col min="12672" max="12808" width="0.85546875" style="2"/>
    <col min="12809" max="12809" width="1.7109375" style="2" customWidth="1"/>
    <col min="12810" max="12813" width="0.85546875" style="2"/>
    <col min="12814" max="12814" width="2.7109375" style="2" bestFit="1" customWidth="1"/>
    <col min="12815" max="12877" width="0.85546875" style="2"/>
    <col min="12878" max="12878" width="2" style="2" customWidth="1"/>
    <col min="12879" max="12889" width="0.85546875" style="2"/>
    <col min="12890" max="12890" width="2" style="2" customWidth="1"/>
    <col min="12891" max="12913" width="0.85546875" style="2"/>
    <col min="12914" max="12914" width="15.28515625" style="2" customWidth="1"/>
    <col min="12915" max="12919" width="0.85546875" style="2"/>
    <col min="12920" max="12920" width="7" style="2" customWidth="1"/>
    <col min="12921" max="12926" width="0.85546875" style="2"/>
    <col min="12927" max="12927" width="10.5703125" style="2" customWidth="1"/>
    <col min="12928" max="13064" width="0.85546875" style="2"/>
    <col min="13065" max="13065" width="1.7109375" style="2" customWidth="1"/>
    <col min="13066" max="13069" width="0.85546875" style="2"/>
    <col min="13070" max="13070" width="2.7109375" style="2" bestFit="1" customWidth="1"/>
    <col min="13071" max="13133" width="0.85546875" style="2"/>
    <col min="13134" max="13134" width="2" style="2" customWidth="1"/>
    <col min="13135" max="13145" width="0.85546875" style="2"/>
    <col min="13146" max="13146" width="2" style="2" customWidth="1"/>
    <col min="13147" max="13169" width="0.85546875" style="2"/>
    <col min="13170" max="13170" width="15.28515625" style="2" customWidth="1"/>
    <col min="13171" max="13175" width="0.85546875" style="2"/>
    <col min="13176" max="13176" width="7" style="2" customWidth="1"/>
    <col min="13177" max="13182" width="0.85546875" style="2"/>
    <col min="13183" max="13183" width="10.5703125" style="2" customWidth="1"/>
    <col min="13184" max="13320" width="0.85546875" style="2"/>
    <col min="13321" max="13321" width="1.7109375" style="2" customWidth="1"/>
    <col min="13322" max="13325" width="0.85546875" style="2"/>
    <col min="13326" max="13326" width="2.7109375" style="2" bestFit="1" customWidth="1"/>
    <col min="13327" max="13389" width="0.85546875" style="2"/>
    <col min="13390" max="13390" width="2" style="2" customWidth="1"/>
    <col min="13391" max="13401" width="0.85546875" style="2"/>
    <col min="13402" max="13402" width="2" style="2" customWidth="1"/>
    <col min="13403" max="13425" width="0.85546875" style="2"/>
    <col min="13426" max="13426" width="15.28515625" style="2" customWidth="1"/>
    <col min="13427" max="13431" width="0.85546875" style="2"/>
    <col min="13432" max="13432" width="7" style="2" customWidth="1"/>
    <col min="13433" max="13438" width="0.85546875" style="2"/>
    <col min="13439" max="13439" width="10.5703125" style="2" customWidth="1"/>
    <col min="13440" max="13576" width="0.85546875" style="2"/>
    <col min="13577" max="13577" width="1.7109375" style="2" customWidth="1"/>
    <col min="13578" max="13581" width="0.85546875" style="2"/>
    <col min="13582" max="13582" width="2.7109375" style="2" bestFit="1" customWidth="1"/>
    <col min="13583" max="13645" width="0.85546875" style="2"/>
    <col min="13646" max="13646" width="2" style="2" customWidth="1"/>
    <col min="13647" max="13657" width="0.85546875" style="2"/>
    <col min="13658" max="13658" width="2" style="2" customWidth="1"/>
    <col min="13659" max="13681" width="0.85546875" style="2"/>
    <col min="13682" max="13682" width="15.28515625" style="2" customWidth="1"/>
    <col min="13683" max="13687" width="0.85546875" style="2"/>
    <col min="13688" max="13688" width="7" style="2" customWidth="1"/>
    <col min="13689" max="13694" width="0.85546875" style="2"/>
    <col min="13695" max="13695" width="10.5703125" style="2" customWidth="1"/>
    <col min="13696" max="13832" width="0.85546875" style="2"/>
    <col min="13833" max="13833" width="1.7109375" style="2" customWidth="1"/>
    <col min="13834" max="13837" width="0.85546875" style="2"/>
    <col min="13838" max="13838" width="2.7109375" style="2" bestFit="1" customWidth="1"/>
    <col min="13839" max="13901" width="0.85546875" style="2"/>
    <col min="13902" max="13902" width="2" style="2" customWidth="1"/>
    <col min="13903" max="13913" width="0.85546875" style="2"/>
    <col min="13914" max="13914" width="2" style="2" customWidth="1"/>
    <col min="13915" max="13937" width="0.85546875" style="2"/>
    <col min="13938" max="13938" width="15.28515625" style="2" customWidth="1"/>
    <col min="13939" max="13943" width="0.85546875" style="2"/>
    <col min="13944" max="13944" width="7" style="2" customWidth="1"/>
    <col min="13945" max="13950" width="0.85546875" style="2"/>
    <col min="13951" max="13951" width="10.5703125" style="2" customWidth="1"/>
    <col min="13952" max="14088" width="0.85546875" style="2"/>
    <col min="14089" max="14089" width="1.7109375" style="2" customWidth="1"/>
    <col min="14090" max="14093" width="0.85546875" style="2"/>
    <col min="14094" max="14094" width="2.7109375" style="2" bestFit="1" customWidth="1"/>
    <col min="14095" max="14157" width="0.85546875" style="2"/>
    <col min="14158" max="14158" width="2" style="2" customWidth="1"/>
    <col min="14159" max="14169" width="0.85546875" style="2"/>
    <col min="14170" max="14170" width="2" style="2" customWidth="1"/>
    <col min="14171" max="14193" width="0.85546875" style="2"/>
    <col min="14194" max="14194" width="15.28515625" style="2" customWidth="1"/>
    <col min="14195" max="14199" width="0.85546875" style="2"/>
    <col min="14200" max="14200" width="7" style="2" customWidth="1"/>
    <col min="14201" max="14206" width="0.85546875" style="2"/>
    <col min="14207" max="14207" width="10.5703125" style="2" customWidth="1"/>
    <col min="14208" max="14344" width="0.85546875" style="2"/>
    <col min="14345" max="14345" width="1.7109375" style="2" customWidth="1"/>
    <col min="14346" max="14349" width="0.85546875" style="2"/>
    <col min="14350" max="14350" width="2.7109375" style="2" bestFit="1" customWidth="1"/>
    <col min="14351" max="14413" width="0.85546875" style="2"/>
    <col min="14414" max="14414" width="2" style="2" customWidth="1"/>
    <col min="14415" max="14425" width="0.85546875" style="2"/>
    <col min="14426" max="14426" width="2" style="2" customWidth="1"/>
    <col min="14427" max="14449" width="0.85546875" style="2"/>
    <col min="14450" max="14450" width="15.28515625" style="2" customWidth="1"/>
    <col min="14451" max="14455" width="0.85546875" style="2"/>
    <col min="14456" max="14456" width="7" style="2" customWidth="1"/>
    <col min="14457" max="14462" width="0.85546875" style="2"/>
    <col min="14463" max="14463" width="10.5703125" style="2" customWidth="1"/>
    <col min="14464" max="14600" width="0.85546875" style="2"/>
    <col min="14601" max="14601" width="1.7109375" style="2" customWidth="1"/>
    <col min="14602" max="14605" width="0.85546875" style="2"/>
    <col min="14606" max="14606" width="2.7109375" style="2" bestFit="1" customWidth="1"/>
    <col min="14607" max="14669" width="0.85546875" style="2"/>
    <col min="14670" max="14670" width="2" style="2" customWidth="1"/>
    <col min="14671" max="14681" width="0.85546875" style="2"/>
    <col min="14682" max="14682" width="2" style="2" customWidth="1"/>
    <col min="14683" max="14705" width="0.85546875" style="2"/>
    <col min="14706" max="14706" width="15.28515625" style="2" customWidth="1"/>
    <col min="14707" max="14711" width="0.85546875" style="2"/>
    <col min="14712" max="14712" width="7" style="2" customWidth="1"/>
    <col min="14713" max="14718" width="0.85546875" style="2"/>
    <col min="14719" max="14719" width="10.5703125" style="2" customWidth="1"/>
    <col min="14720" max="14856" width="0.85546875" style="2"/>
    <col min="14857" max="14857" width="1.7109375" style="2" customWidth="1"/>
    <col min="14858" max="14861" width="0.85546875" style="2"/>
    <col min="14862" max="14862" width="2.7109375" style="2" bestFit="1" customWidth="1"/>
    <col min="14863" max="14925" width="0.85546875" style="2"/>
    <col min="14926" max="14926" width="2" style="2" customWidth="1"/>
    <col min="14927" max="14937" width="0.85546875" style="2"/>
    <col min="14938" max="14938" width="2" style="2" customWidth="1"/>
    <col min="14939" max="14961" width="0.85546875" style="2"/>
    <col min="14962" max="14962" width="15.28515625" style="2" customWidth="1"/>
    <col min="14963" max="14967" width="0.85546875" style="2"/>
    <col min="14968" max="14968" width="7" style="2" customWidth="1"/>
    <col min="14969" max="14974" width="0.85546875" style="2"/>
    <col min="14975" max="14975" width="10.5703125" style="2" customWidth="1"/>
    <col min="14976" max="15112" width="0.85546875" style="2"/>
    <col min="15113" max="15113" width="1.7109375" style="2" customWidth="1"/>
    <col min="15114" max="15117" width="0.85546875" style="2"/>
    <col min="15118" max="15118" width="2.7109375" style="2" bestFit="1" customWidth="1"/>
    <col min="15119" max="15181" width="0.85546875" style="2"/>
    <col min="15182" max="15182" width="2" style="2" customWidth="1"/>
    <col min="15183" max="15193" width="0.85546875" style="2"/>
    <col min="15194" max="15194" width="2" style="2" customWidth="1"/>
    <col min="15195" max="15217" width="0.85546875" style="2"/>
    <col min="15218" max="15218" width="15.28515625" style="2" customWidth="1"/>
    <col min="15219" max="15223" width="0.85546875" style="2"/>
    <col min="15224" max="15224" width="7" style="2" customWidth="1"/>
    <col min="15225" max="15230" width="0.85546875" style="2"/>
    <col min="15231" max="15231" width="10.5703125" style="2" customWidth="1"/>
    <col min="15232" max="15368" width="0.85546875" style="2"/>
    <col min="15369" max="15369" width="1.7109375" style="2" customWidth="1"/>
    <col min="15370" max="15373" width="0.85546875" style="2"/>
    <col min="15374" max="15374" width="2.7109375" style="2" bestFit="1" customWidth="1"/>
    <col min="15375" max="15437" width="0.85546875" style="2"/>
    <col min="15438" max="15438" width="2" style="2" customWidth="1"/>
    <col min="15439" max="15449" width="0.85546875" style="2"/>
    <col min="15450" max="15450" width="2" style="2" customWidth="1"/>
    <col min="15451" max="15473" width="0.85546875" style="2"/>
    <col min="15474" max="15474" width="15.28515625" style="2" customWidth="1"/>
    <col min="15475" max="15479" width="0.85546875" style="2"/>
    <col min="15480" max="15480" width="7" style="2" customWidth="1"/>
    <col min="15481" max="15486" width="0.85546875" style="2"/>
    <col min="15487" max="15487" width="10.5703125" style="2" customWidth="1"/>
    <col min="15488" max="15624" width="0.85546875" style="2"/>
    <col min="15625" max="15625" width="1.7109375" style="2" customWidth="1"/>
    <col min="15626" max="15629" width="0.85546875" style="2"/>
    <col min="15630" max="15630" width="2.7109375" style="2" bestFit="1" customWidth="1"/>
    <col min="15631" max="15693" width="0.85546875" style="2"/>
    <col min="15694" max="15694" width="2" style="2" customWidth="1"/>
    <col min="15695" max="15705" width="0.85546875" style="2"/>
    <col min="15706" max="15706" width="2" style="2" customWidth="1"/>
    <col min="15707" max="15729" width="0.85546875" style="2"/>
    <col min="15730" max="15730" width="15.28515625" style="2" customWidth="1"/>
    <col min="15731" max="15735" width="0.85546875" style="2"/>
    <col min="15736" max="15736" width="7" style="2" customWidth="1"/>
    <col min="15737" max="15742" width="0.85546875" style="2"/>
    <col min="15743" max="15743" width="10.5703125" style="2" customWidth="1"/>
    <col min="15744" max="15880" width="0.85546875" style="2"/>
    <col min="15881" max="15881" width="1.7109375" style="2" customWidth="1"/>
    <col min="15882" max="15885" width="0.85546875" style="2"/>
    <col min="15886" max="15886" width="2.7109375" style="2" bestFit="1" customWidth="1"/>
    <col min="15887" max="15949" width="0.85546875" style="2"/>
    <col min="15950" max="15950" width="2" style="2" customWidth="1"/>
    <col min="15951" max="15961" width="0.85546875" style="2"/>
    <col min="15962" max="15962" width="2" style="2" customWidth="1"/>
    <col min="15963" max="15985" width="0.85546875" style="2"/>
    <col min="15986" max="15986" width="15.28515625" style="2" customWidth="1"/>
    <col min="15987" max="15991" width="0.85546875" style="2"/>
    <col min="15992" max="15992" width="7" style="2" customWidth="1"/>
    <col min="15993" max="15998" width="0.85546875" style="2"/>
    <col min="15999" max="15999" width="10.5703125" style="2" customWidth="1"/>
    <col min="16000" max="16136" width="0.85546875" style="2"/>
    <col min="16137" max="16137" width="1.7109375" style="2" customWidth="1"/>
    <col min="16138" max="16141" width="0.85546875" style="2"/>
    <col min="16142" max="16142" width="2.7109375" style="2" bestFit="1" customWidth="1"/>
    <col min="16143" max="16205" width="0.85546875" style="2"/>
    <col min="16206" max="16206" width="2" style="2" customWidth="1"/>
    <col min="16207" max="16217" width="0.85546875" style="2"/>
    <col min="16218" max="16218" width="2" style="2" customWidth="1"/>
    <col min="16219" max="16241" width="0.85546875" style="2"/>
    <col min="16242" max="16242" width="15.28515625" style="2" customWidth="1"/>
    <col min="16243" max="16247" width="0.85546875" style="2"/>
    <col min="16248" max="16248" width="7" style="2" customWidth="1"/>
    <col min="16249" max="16254" width="0.85546875" style="2"/>
    <col min="16255" max="16255" width="10.5703125" style="2" customWidth="1"/>
    <col min="16256" max="16384" width="0.85546875" style="2"/>
  </cols>
  <sheetData>
    <row r="1" spans="1:115" s="18" customFormat="1" ht="12" customHeight="1" x14ac:dyDescent="0.2">
      <c r="BO1" s="18" t="s">
        <v>62</v>
      </c>
    </row>
    <row r="2" spans="1:115" s="18" customFormat="1" ht="12" customHeight="1" x14ac:dyDescent="0.2">
      <c r="BO2" s="18" t="s">
        <v>63</v>
      </c>
    </row>
    <row r="3" spans="1:115" s="18" customFormat="1" ht="12" customHeight="1" x14ac:dyDescent="0.2">
      <c r="BO3" s="18" t="s">
        <v>64</v>
      </c>
    </row>
    <row r="4" spans="1:115" ht="21" customHeight="1" x14ac:dyDescent="0.25"/>
    <row r="5" spans="1:115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J5" s="85" t="s">
        <v>59</v>
      </c>
      <c r="DK5" s="86">
        <v>44285</v>
      </c>
    </row>
    <row r="6" spans="1:115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</row>
    <row r="7" spans="1:115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</row>
    <row r="8" spans="1:115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</row>
    <row r="9" spans="1:115" ht="21" customHeight="1" x14ac:dyDescent="0.25"/>
    <row r="10" spans="1:115" x14ac:dyDescent="0.25">
      <c r="C10" s="52" t="s">
        <v>69</v>
      </c>
      <c r="D10" s="52"/>
      <c r="AG10" s="137" t="s">
        <v>70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</row>
    <row r="11" spans="1:115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</row>
    <row r="12" spans="1:115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</row>
    <row r="13" spans="1:115" x14ac:dyDescent="0.25">
      <c r="C13" s="52" t="s">
        <v>75</v>
      </c>
      <c r="D13" s="52"/>
      <c r="AQ13" s="140" t="s">
        <v>76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78</v>
      </c>
      <c r="BB13" s="140"/>
      <c r="BC13" s="140"/>
      <c r="BD13" s="140"/>
      <c r="BE13" s="140"/>
      <c r="BF13" s="140"/>
      <c r="BG13" s="140"/>
      <c r="BH13" s="140"/>
      <c r="BI13" s="2" t="s">
        <v>79</v>
      </c>
    </row>
    <row r="14" spans="1:115" ht="15" customHeight="1" x14ac:dyDescent="0.25"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</row>
    <row r="15" spans="1:115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5"/>
      <c r="BI15" s="143" t="s">
        <v>80</v>
      </c>
      <c r="BJ15" s="144"/>
      <c r="BK15" s="144"/>
      <c r="BL15" s="144"/>
      <c r="BM15" s="144"/>
      <c r="BN15" s="144"/>
      <c r="BO15" s="144"/>
      <c r="BP15" s="144"/>
      <c r="BQ15" s="144"/>
      <c r="BR15" s="144"/>
      <c r="BS15" s="145"/>
      <c r="BT15" s="150" t="s">
        <v>81</v>
      </c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2"/>
      <c r="CN15" s="143" t="s">
        <v>82</v>
      </c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5"/>
    </row>
    <row r="16" spans="1:115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8"/>
      <c r="BI16" s="146"/>
      <c r="BJ16" s="147"/>
      <c r="BK16" s="147"/>
      <c r="BL16" s="147"/>
      <c r="BM16" s="147"/>
      <c r="BN16" s="147"/>
      <c r="BO16" s="147"/>
      <c r="BP16" s="147"/>
      <c r="BQ16" s="147"/>
      <c r="BR16" s="147"/>
      <c r="BS16" s="148"/>
      <c r="BT16" s="150" t="s">
        <v>83</v>
      </c>
      <c r="BU16" s="151"/>
      <c r="BV16" s="151"/>
      <c r="BW16" s="151"/>
      <c r="BX16" s="151"/>
      <c r="BY16" s="151"/>
      <c r="BZ16" s="151"/>
      <c r="CA16" s="151"/>
      <c r="CB16" s="151"/>
      <c r="CC16" s="152"/>
      <c r="CD16" s="150" t="s">
        <v>84</v>
      </c>
      <c r="CE16" s="151"/>
      <c r="CF16" s="151"/>
      <c r="CG16" s="151"/>
      <c r="CH16" s="151"/>
      <c r="CI16" s="151"/>
      <c r="CJ16" s="151"/>
      <c r="CK16" s="151"/>
      <c r="CL16" s="151"/>
      <c r="CM16" s="152"/>
      <c r="CN16" s="166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8"/>
    </row>
    <row r="17" spans="1:127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54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55"/>
      <c r="BI17" s="150" t="s">
        <v>86</v>
      </c>
      <c r="BJ17" s="151"/>
      <c r="BK17" s="151"/>
      <c r="BL17" s="151"/>
      <c r="BM17" s="151"/>
      <c r="BN17" s="151"/>
      <c r="BO17" s="151"/>
      <c r="BP17" s="151"/>
      <c r="BQ17" s="151"/>
      <c r="BR17" s="151"/>
      <c r="BS17" s="152"/>
      <c r="BT17" s="150" t="s">
        <v>86</v>
      </c>
      <c r="BU17" s="151"/>
      <c r="BV17" s="151"/>
      <c r="BW17" s="151"/>
      <c r="BX17" s="151"/>
      <c r="BY17" s="151"/>
      <c r="BZ17" s="151"/>
      <c r="CA17" s="151"/>
      <c r="CB17" s="151"/>
      <c r="CC17" s="152"/>
      <c r="CD17" s="150" t="s">
        <v>86</v>
      </c>
      <c r="CE17" s="151"/>
      <c r="CF17" s="151"/>
      <c r="CG17" s="151"/>
      <c r="CH17" s="151"/>
      <c r="CI17" s="151"/>
      <c r="CJ17" s="151"/>
      <c r="CK17" s="151"/>
      <c r="CL17" s="151"/>
      <c r="CM17" s="152"/>
      <c r="CN17" s="173" t="s">
        <v>86</v>
      </c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5"/>
    </row>
    <row r="18" spans="1:127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56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57"/>
      <c r="BI18" s="157" t="s">
        <v>9</v>
      </c>
      <c r="BJ18" s="158"/>
      <c r="BK18" s="158"/>
      <c r="BL18" s="158"/>
      <c r="BM18" s="158"/>
      <c r="BN18" s="158"/>
      <c r="BO18" s="158"/>
      <c r="BP18" s="158"/>
      <c r="BQ18" s="158"/>
      <c r="BR18" s="158"/>
      <c r="BS18" s="159"/>
      <c r="BT18" s="160">
        <f>BT19+BT37+BT53</f>
        <v>35040.246953115842</v>
      </c>
      <c r="BU18" s="158"/>
      <c r="BV18" s="158"/>
      <c r="BW18" s="158"/>
      <c r="BX18" s="158"/>
      <c r="BY18" s="158"/>
      <c r="BZ18" s="158"/>
      <c r="CA18" s="158"/>
      <c r="CB18" s="158"/>
      <c r="CC18" s="159"/>
      <c r="CD18" s="160">
        <f>CD19+CD37+CD53</f>
        <v>48022.926544864451</v>
      </c>
      <c r="CE18" s="158"/>
      <c r="CF18" s="158"/>
      <c r="CG18" s="158"/>
      <c r="CH18" s="158"/>
      <c r="CI18" s="158"/>
      <c r="CJ18" s="158"/>
      <c r="CK18" s="158"/>
      <c r="CL18" s="158"/>
      <c r="CM18" s="159"/>
      <c r="CN18" s="161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3"/>
      <c r="DJ18" s="61"/>
      <c r="DP18" s="62"/>
      <c r="DW18" s="63"/>
    </row>
    <row r="19" spans="1:127" s="68" customFormat="1" ht="30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64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65"/>
      <c r="BI19" s="193" t="s">
        <v>9</v>
      </c>
      <c r="BJ19" s="194"/>
      <c r="BK19" s="194"/>
      <c r="BL19" s="194"/>
      <c r="BM19" s="194"/>
      <c r="BN19" s="194"/>
      <c r="BO19" s="194"/>
      <c r="BP19" s="194"/>
      <c r="BQ19" s="194"/>
      <c r="BR19" s="194"/>
      <c r="BS19" s="195"/>
      <c r="BT19" s="196">
        <f>BT20+BT25+BT27+BT35+BT36</f>
        <v>24707.524105480683</v>
      </c>
      <c r="BU19" s="194"/>
      <c r="BV19" s="194"/>
      <c r="BW19" s="194"/>
      <c r="BX19" s="194"/>
      <c r="BY19" s="194"/>
      <c r="BZ19" s="194"/>
      <c r="CA19" s="194"/>
      <c r="CB19" s="194"/>
      <c r="CC19" s="195"/>
      <c r="CD19" s="196">
        <f>CD20+CD25+CD27+CD35+CD36</f>
        <v>33072.207560620176</v>
      </c>
      <c r="CE19" s="194"/>
      <c r="CF19" s="194"/>
      <c r="CG19" s="194"/>
      <c r="CH19" s="194"/>
      <c r="CI19" s="194"/>
      <c r="CJ19" s="194"/>
      <c r="CK19" s="194"/>
      <c r="CL19" s="194"/>
      <c r="CM19" s="195"/>
      <c r="CN19" s="197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9"/>
      <c r="DP19" s="69"/>
    </row>
    <row r="20" spans="1:127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70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71"/>
      <c r="BI20" s="180" t="s">
        <v>9</v>
      </c>
      <c r="BJ20" s="181"/>
      <c r="BK20" s="181"/>
      <c r="BL20" s="181"/>
      <c r="BM20" s="181"/>
      <c r="BN20" s="181"/>
      <c r="BO20" s="181"/>
      <c r="BP20" s="181"/>
      <c r="BQ20" s="181"/>
      <c r="BR20" s="181"/>
      <c r="BS20" s="182"/>
      <c r="BT20" s="183">
        <f>BT21+BT22+BT23</f>
        <v>8176.2656701605883</v>
      </c>
      <c r="BU20" s="184"/>
      <c r="BV20" s="184"/>
      <c r="BW20" s="184"/>
      <c r="BX20" s="184"/>
      <c r="BY20" s="184"/>
      <c r="BZ20" s="184"/>
      <c r="CA20" s="184"/>
      <c r="CB20" s="184"/>
      <c r="CC20" s="185"/>
      <c r="CD20" s="183">
        <f>CD21+CD22+CD23</f>
        <v>9674.7923320004847</v>
      </c>
      <c r="CE20" s="184"/>
      <c r="CF20" s="184"/>
      <c r="CG20" s="184"/>
      <c r="CH20" s="184"/>
      <c r="CI20" s="184"/>
      <c r="CJ20" s="184"/>
      <c r="CK20" s="184"/>
      <c r="CL20" s="184"/>
      <c r="CM20" s="185"/>
      <c r="CN20" s="186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8"/>
    </row>
    <row r="21" spans="1:127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54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55"/>
      <c r="BI21" s="150" t="s">
        <v>9</v>
      </c>
      <c r="BJ21" s="151"/>
      <c r="BK21" s="151"/>
      <c r="BL21" s="151"/>
      <c r="BM21" s="151"/>
      <c r="BN21" s="151"/>
      <c r="BO21" s="151"/>
      <c r="BP21" s="151"/>
      <c r="BQ21" s="151"/>
      <c r="BR21" s="151"/>
      <c r="BS21" s="152"/>
      <c r="BT21" s="200">
        <v>1387.9189690330791</v>
      </c>
      <c r="BU21" s="201"/>
      <c r="BV21" s="201"/>
      <c r="BW21" s="201"/>
      <c r="BX21" s="201"/>
      <c r="BY21" s="201"/>
      <c r="BZ21" s="201"/>
      <c r="CA21" s="201"/>
      <c r="CB21" s="201"/>
      <c r="CC21" s="202"/>
      <c r="CD21" s="200">
        <v>1409.5389328990245</v>
      </c>
      <c r="CE21" s="201"/>
      <c r="CF21" s="201"/>
      <c r="CG21" s="201"/>
      <c r="CH21" s="201"/>
      <c r="CI21" s="201"/>
      <c r="CJ21" s="201"/>
      <c r="CK21" s="201"/>
      <c r="CL21" s="201"/>
      <c r="CM21" s="202"/>
      <c r="CN21" s="206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8"/>
    </row>
    <row r="22" spans="1:127" s="53" customFormat="1" ht="1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54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55"/>
      <c r="BI22" s="150" t="s">
        <v>9</v>
      </c>
      <c r="BJ22" s="151"/>
      <c r="BK22" s="151"/>
      <c r="BL22" s="151"/>
      <c r="BM22" s="151"/>
      <c r="BN22" s="151"/>
      <c r="BO22" s="151"/>
      <c r="BP22" s="151"/>
      <c r="BQ22" s="151"/>
      <c r="BR22" s="151"/>
      <c r="BS22" s="152"/>
      <c r="BT22" s="200"/>
      <c r="BU22" s="201"/>
      <c r="BV22" s="201"/>
      <c r="BW22" s="201"/>
      <c r="BX22" s="201"/>
      <c r="BY22" s="201"/>
      <c r="BZ22" s="201"/>
      <c r="CA22" s="201"/>
      <c r="CB22" s="201"/>
      <c r="CC22" s="202"/>
      <c r="CD22" s="203"/>
      <c r="CE22" s="204"/>
      <c r="CF22" s="204"/>
      <c r="CG22" s="204"/>
      <c r="CH22" s="204"/>
      <c r="CI22" s="204"/>
      <c r="CJ22" s="204"/>
      <c r="CK22" s="204"/>
      <c r="CL22" s="204"/>
      <c r="CM22" s="205"/>
      <c r="CN22" s="206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8"/>
    </row>
    <row r="23" spans="1:127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54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55"/>
      <c r="BI23" s="150" t="s">
        <v>9</v>
      </c>
      <c r="BJ23" s="151"/>
      <c r="BK23" s="151"/>
      <c r="BL23" s="151"/>
      <c r="BM23" s="151"/>
      <c r="BN23" s="151"/>
      <c r="BO23" s="151"/>
      <c r="BP23" s="151"/>
      <c r="BQ23" s="151"/>
      <c r="BR23" s="151"/>
      <c r="BS23" s="152"/>
      <c r="BT23" s="200">
        <v>6788.3467011275097</v>
      </c>
      <c r="BU23" s="201"/>
      <c r="BV23" s="201"/>
      <c r="BW23" s="201"/>
      <c r="BX23" s="201"/>
      <c r="BY23" s="201"/>
      <c r="BZ23" s="201"/>
      <c r="CA23" s="201"/>
      <c r="CB23" s="201"/>
      <c r="CC23" s="202"/>
      <c r="CD23" s="200">
        <v>8265.2533991014607</v>
      </c>
      <c r="CE23" s="201"/>
      <c r="CF23" s="201"/>
      <c r="CG23" s="201"/>
      <c r="CH23" s="201"/>
      <c r="CI23" s="201"/>
      <c r="CJ23" s="201"/>
      <c r="CK23" s="201"/>
      <c r="CL23" s="201"/>
      <c r="CM23" s="202"/>
      <c r="CN23" s="209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8"/>
      <c r="DJ23" s="76"/>
    </row>
    <row r="24" spans="1:127" s="53" customFormat="1" ht="15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54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55"/>
      <c r="BI24" s="150" t="s">
        <v>9</v>
      </c>
      <c r="BJ24" s="151"/>
      <c r="BK24" s="151"/>
      <c r="BL24" s="151"/>
      <c r="BM24" s="151"/>
      <c r="BN24" s="151"/>
      <c r="BO24" s="151"/>
      <c r="BP24" s="151"/>
      <c r="BQ24" s="151"/>
      <c r="BR24" s="151"/>
      <c r="BS24" s="152"/>
      <c r="BT24" s="200">
        <v>6428.1832960000002</v>
      </c>
      <c r="BU24" s="201"/>
      <c r="BV24" s="201"/>
      <c r="BW24" s="201"/>
      <c r="BX24" s="201"/>
      <c r="BY24" s="201"/>
      <c r="BZ24" s="201"/>
      <c r="CA24" s="201"/>
      <c r="CB24" s="201"/>
      <c r="CC24" s="202"/>
      <c r="CD24" s="200">
        <v>7662.6961004423501</v>
      </c>
      <c r="CE24" s="201"/>
      <c r="CF24" s="201"/>
      <c r="CG24" s="201"/>
      <c r="CH24" s="201"/>
      <c r="CI24" s="201"/>
      <c r="CJ24" s="201"/>
      <c r="CK24" s="201"/>
      <c r="CL24" s="201"/>
      <c r="CM24" s="202"/>
      <c r="CN24" s="206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8"/>
    </row>
    <row r="25" spans="1:127" s="74" customFormat="1" ht="1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70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71"/>
      <c r="BI25" s="180" t="s">
        <v>9</v>
      </c>
      <c r="BJ25" s="181"/>
      <c r="BK25" s="181"/>
      <c r="BL25" s="181"/>
      <c r="BM25" s="181"/>
      <c r="BN25" s="181"/>
      <c r="BO25" s="181"/>
      <c r="BP25" s="181"/>
      <c r="BQ25" s="181"/>
      <c r="BR25" s="181"/>
      <c r="BS25" s="182"/>
      <c r="BT25" s="183">
        <v>15465.625817156291</v>
      </c>
      <c r="BU25" s="184"/>
      <c r="BV25" s="184"/>
      <c r="BW25" s="184"/>
      <c r="BX25" s="184"/>
      <c r="BY25" s="184"/>
      <c r="BZ25" s="184"/>
      <c r="CA25" s="184"/>
      <c r="CB25" s="184"/>
      <c r="CC25" s="185"/>
      <c r="CD25" s="183">
        <v>21219.158417521394</v>
      </c>
      <c r="CE25" s="184"/>
      <c r="CF25" s="184"/>
      <c r="CG25" s="184"/>
      <c r="CH25" s="184"/>
      <c r="CI25" s="184"/>
      <c r="CJ25" s="184"/>
      <c r="CK25" s="184"/>
      <c r="CL25" s="184"/>
      <c r="CM25" s="185"/>
      <c r="CN25" s="186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8"/>
    </row>
    <row r="26" spans="1:127" s="53" customFormat="1" ht="1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54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55"/>
      <c r="BI26" s="150" t="s">
        <v>9</v>
      </c>
      <c r="BJ26" s="151"/>
      <c r="BK26" s="151"/>
      <c r="BL26" s="151"/>
      <c r="BM26" s="151"/>
      <c r="BN26" s="151"/>
      <c r="BO26" s="151"/>
      <c r="BP26" s="151"/>
      <c r="BQ26" s="151"/>
      <c r="BR26" s="151"/>
      <c r="BS26" s="152"/>
      <c r="BT26" s="200"/>
      <c r="BU26" s="201"/>
      <c r="BV26" s="201"/>
      <c r="BW26" s="201"/>
      <c r="BX26" s="201"/>
      <c r="BY26" s="201"/>
      <c r="BZ26" s="201"/>
      <c r="CA26" s="201"/>
      <c r="CB26" s="201"/>
      <c r="CC26" s="202"/>
      <c r="CD26" s="200"/>
      <c r="CE26" s="201"/>
      <c r="CF26" s="201"/>
      <c r="CG26" s="201"/>
      <c r="CH26" s="201"/>
      <c r="CI26" s="201"/>
      <c r="CJ26" s="201"/>
      <c r="CK26" s="201"/>
      <c r="CL26" s="201"/>
      <c r="CM26" s="202"/>
      <c r="CN26" s="206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8"/>
    </row>
    <row r="27" spans="1:127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70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71"/>
      <c r="BI27" s="180" t="s">
        <v>9</v>
      </c>
      <c r="BJ27" s="181"/>
      <c r="BK27" s="181"/>
      <c r="BL27" s="181"/>
      <c r="BM27" s="181"/>
      <c r="BN27" s="181"/>
      <c r="BO27" s="181"/>
      <c r="BP27" s="181"/>
      <c r="BQ27" s="181"/>
      <c r="BR27" s="181"/>
      <c r="BS27" s="182"/>
      <c r="BT27" s="183">
        <f>BT28+BT29+BT30</f>
        <v>900.73632492968909</v>
      </c>
      <c r="BU27" s="184"/>
      <c r="BV27" s="184"/>
      <c r="BW27" s="184"/>
      <c r="BX27" s="184"/>
      <c r="BY27" s="184"/>
      <c r="BZ27" s="184"/>
      <c r="CA27" s="184"/>
      <c r="CB27" s="184"/>
      <c r="CC27" s="185"/>
      <c r="CD27" s="183">
        <f>CD28+CD29+CD30</f>
        <v>1966.9388711916197</v>
      </c>
      <c r="CE27" s="184"/>
      <c r="CF27" s="184"/>
      <c r="CG27" s="184"/>
      <c r="CH27" s="184"/>
      <c r="CI27" s="184"/>
      <c r="CJ27" s="184"/>
      <c r="CK27" s="184"/>
      <c r="CL27" s="184"/>
      <c r="CM27" s="185"/>
      <c r="CN27" s="186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8"/>
    </row>
    <row r="28" spans="1:127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54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55"/>
      <c r="BI28" s="150" t="s">
        <v>9</v>
      </c>
      <c r="BJ28" s="151"/>
      <c r="BK28" s="151"/>
      <c r="BL28" s="151"/>
      <c r="BM28" s="151"/>
      <c r="BN28" s="151"/>
      <c r="BO28" s="151"/>
      <c r="BP28" s="151"/>
      <c r="BQ28" s="151"/>
      <c r="BR28" s="151"/>
      <c r="BS28" s="152"/>
      <c r="BT28" s="200"/>
      <c r="BU28" s="201"/>
      <c r="BV28" s="201"/>
      <c r="BW28" s="201"/>
      <c r="BX28" s="201"/>
      <c r="BY28" s="201"/>
      <c r="BZ28" s="201"/>
      <c r="CA28" s="201"/>
      <c r="CB28" s="201"/>
      <c r="CC28" s="202"/>
      <c r="CD28" s="200"/>
      <c r="CE28" s="201"/>
      <c r="CF28" s="201"/>
      <c r="CG28" s="201"/>
      <c r="CH28" s="201"/>
      <c r="CI28" s="201"/>
      <c r="CJ28" s="201"/>
      <c r="CK28" s="201"/>
      <c r="CL28" s="201"/>
      <c r="CM28" s="202"/>
      <c r="CN28" s="206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8"/>
    </row>
    <row r="29" spans="1:127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54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55"/>
      <c r="BI29" s="150" t="s">
        <v>9</v>
      </c>
      <c r="BJ29" s="151"/>
      <c r="BK29" s="151"/>
      <c r="BL29" s="151"/>
      <c r="BM29" s="151"/>
      <c r="BN29" s="151"/>
      <c r="BO29" s="151"/>
      <c r="BP29" s="151"/>
      <c r="BQ29" s="151"/>
      <c r="BR29" s="151"/>
      <c r="BS29" s="152"/>
      <c r="BT29" s="200"/>
      <c r="BU29" s="201"/>
      <c r="BV29" s="201"/>
      <c r="BW29" s="201"/>
      <c r="BX29" s="201"/>
      <c r="BY29" s="201"/>
      <c r="BZ29" s="201"/>
      <c r="CA29" s="201"/>
      <c r="CB29" s="201"/>
      <c r="CC29" s="202"/>
      <c r="CD29" s="200"/>
      <c r="CE29" s="201"/>
      <c r="CF29" s="201"/>
      <c r="CG29" s="201"/>
      <c r="CH29" s="201"/>
      <c r="CI29" s="201"/>
      <c r="CJ29" s="201"/>
      <c r="CK29" s="201"/>
      <c r="CL29" s="201"/>
      <c r="CM29" s="202"/>
      <c r="CN29" s="206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8"/>
    </row>
    <row r="30" spans="1:127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54"/>
      <c r="K30" s="172" t="s">
        <v>103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55"/>
      <c r="BI30" s="150" t="s">
        <v>9</v>
      </c>
      <c r="BJ30" s="151"/>
      <c r="BK30" s="151"/>
      <c r="BL30" s="151"/>
      <c r="BM30" s="151"/>
      <c r="BN30" s="151"/>
      <c r="BO30" s="151"/>
      <c r="BP30" s="151"/>
      <c r="BQ30" s="151"/>
      <c r="BR30" s="151"/>
      <c r="BS30" s="152"/>
      <c r="BT30" s="200">
        <f>BT31+BT32+BT33+BT34</f>
        <v>900.73632492968909</v>
      </c>
      <c r="BU30" s="201"/>
      <c r="BV30" s="201"/>
      <c r="BW30" s="201"/>
      <c r="BX30" s="201"/>
      <c r="BY30" s="201"/>
      <c r="BZ30" s="201"/>
      <c r="CA30" s="201"/>
      <c r="CB30" s="201"/>
      <c r="CC30" s="202"/>
      <c r="CD30" s="200">
        <f>CD31+CD32+CD33+CD34</f>
        <v>1966.9388711916197</v>
      </c>
      <c r="CE30" s="201"/>
      <c r="CF30" s="201"/>
      <c r="CG30" s="201"/>
      <c r="CH30" s="201"/>
      <c r="CI30" s="201"/>
      <c r="CJ30" s="201"/>
      <c r="CK30" s="201"/>
      <c r="CL30" s="201"/>
      <c r="CM30" s="202"/>
      <c r="CN30" s="206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8"/>
    </row>
    <row r="31" spans="1:127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54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55"/>
      <c r="BI31" s="150" t="s">
        <v>9</v>
      </c>
      <c r="BJ31" s="151"/>
      <c r="BK31" s="151"/>
      <c r="BL31" s="151"/>
      <c r="BM31" s="151"/>
      <c r="BN31" s="151"/>
      <c r="BO31" s="151"/>
      <c r="BP31" s="151"/>
      <c r="BQ31" s="151"/>
      <c r="BR31" s="151"/>
      <c r="BS31" s="152"/>
      <c r="BT31" s="200">
        <v>845.52609959749793</v>
      </c>
      <c r="BU31" s="201"/>
      <c r="BV31" s="201"/>
      <c r="BW31" s="201"/>
      <c r="BX31" s="201"/>
      <c r="BY31" s="201"/>
      <c r="BZ31" s="201"/>
      <c r="CA31" s="201"/>
      <c r="CB31" s="201"/>
      <c r="CC31" s="202"/>
      <c r="CD31" s="200">
        <v>1254.2528002807805</v>
      </c>
      <c r="CE31" s="201"/>
      <c r="CF31" s="201"/>
      <c r="CG31" s="201"/>
      <c r="CH31" s="201"/>
      <c r="CI31" s="201"/>
      <c r="CJ31" s="201"/>
      <c r="CK31" s="201"/>
      <c r="CL31" s="201"/>
      <c r="CM31" s="202"/>
      <c r="CN31" s="206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8"/>
    </row>
    <row r="32" spans="1:127" s="53" customFormat="1" ht="13.5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54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55"/>
      <c r="BI32" s="150" t="s">
        <v>9</v>
      </c>
      <c r="BJ32" s="151"/>
      <c r="BK32" s="151"/>
      <c r="BL32" s="151"/>
      <c r="BM32" s="151"/>
      <c r="BN32" s="151"/>
      <c r="BO32" s="151"/>
      <c r="BP32" s="151"/>
      <c r="BQ32" s="151"/>
      <c r="BR32" s="151"/>
      <c r="BS32" s="152"/>
      <c r="BT32" s="200">
        <v>36.217590103368131</v>
      </c>
      <c r="BU32" s="201"/>
      <c r="BV32" s="201"/>
      <c r="BW32" s="201"/>
      <c r="BX32" s="201"/>
      <c r="BY32" s="201"/>
      <c r="BZ32" s="201"/>
      <c r="CA32" s="201"/>
      <c r="CB32" s="201"/>
      <c r="CC32" s="202"/>
      <c r="CD32" s="200">
        <v>51.423504255296749</v>
      </c>
      <c r="CE32" s="201"/>
      <c r="CF32" s="201"/>
      <c r="CG32" s="201"/>
      <c r="CH32" s="201"/>
      <c r="CI32" s="201"/>
      <c r="CJ32" s="201"/>
      <c r="CK32" s="201"/>
      <c r="CL32" s="201"/>
      <c r="CM32" s="202"/>
      <c r="CN32" s="206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8"/>
    </row>
    <row r="33" spans="1:120" s="53" customFormat="1" ht="13.5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54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55"/>
      <c r="BI33" s="150" t="s">
        <v>9</v>
      </c>
      <c r="BJ33" s="151"/>
      <c r="BK33" s="151"/>
      <c r="BL33" s="151"/>
      <c r="BM33" s="151"/>
      <c r="BN33" s="151"/>
      <c r="BO33" s="151"/>
      <c r="BP33" s="151"/>
      <c r="BQ33" s="151"/>
      <c r="BR33" s="151"/>
      <c r="BS33" s="152"/>
      <c r="BT33" s="200">
        <v>18.992635228823019</v>
      </c>
      <c r="BU33" s="201"/>
      <c r="BV33" s="201"/>
      <c r="BW33" s="201"/>
      <c r="BX33" s="201"/>
      <c r="BY33" s="201"/>
      <c r="BZ33" s="201"/>
      <c r="CA33" s="201"/>
      <c r="CB33" s="201"/>
      <c r="CC33" s="202"/>
      <c r="CD33" s="200">
        <v>39.385236655542272</v>
      </c>
      <c r="CE33" s="201"/>
      <c r="CF33" s="201"/>
      <c r="CG33" s="201"/>
      <c r="CH33" s="201"/>
      <c r="CI33" s="201"/>
      <c r="CJ33" s="201"/>
      <c r="CK33" s="201"/>
      <c r="CL33" s="201"/>
      <c r="CM33" s="202"/>
      <c r="CN33" s="206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8"/>
    </row>
    <row r="34" spans="1:120" s="53" customFormat="1" ht="13.5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54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55"/>
      <c r="BI34" s="150" t="s">
        <v>9</v>
      </c>
      <c r="BJ34" s="151"/>
      <c r="BK34" s="151"/>
      <c r="BL34" s="151"/>
      <c r="BM34" s="151"/>
      <c r="BN34" s="151"/>
      <c r="BO34" s="151"/>
      <c r="BP34" s="151"/>
      <c r="BQ34" s="151"/>
      <c r="BR34" s="151"/>
      <c r="BS34" s="152"/>
      <c r="BT34" s="200">
        <v>0</v>
      </c>
      <c r="BU34" s="201"/>
      <c r="BV34" s="201"/>
      <c r="BW34" s="201"/>
      <c r="BX34" s="201"/>
      <c r="BY34" s="201"/>
      <c r="BZ34" s="201"/>
      <c r="CA34" s="201"/>
      <c r="CB34" s="201"/>
      <c r="CC34" s="202"/>
      <c r="CD34" s="200">
        <v>621.87733000000003</v>
      </c>
      <c r="CE34" s="201"/>
      <c r="CF34" s="201"/>
      <c r="CG34" s="201"/>
      <c r="CH34" s="201"/>
      <c r="CI34" s="201"/>
      <c r="CJ34" s="201"/>
      <c r="CK34" s="201"/>
      <c r="CL34" s="201"/>
      <c r="CM34" s="202"/>
      <c r="CN34" s="206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8"/>
    </row>
    <row r="35" spans="1:120" s="74" customFormat="1" ht="4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70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71"/>
      <c r="BI35" s="180" t="s">
        <v>9</v>
      </c>
      <c r="BJ35" s="181"/>
      <c r="BK35" s="181"/>
      <c r="BL35" s="181"/>
      <c r="BM35" s="181"/>
      <c r="BN35" s="181"/>
      <c r="BO35" s="181"/>
      <c r="BP35" s="181"/>
      <c r="BQ35" s="181"/>
      <c r="BR35" s="181"/>
      <c r="BS35" s="182"/>
      <c r="BT35" s="183"/>
      <c r="BU35" s="184"/>
      <c r="BV35" s="184"/>
      <c r="BW35" s="184"/>
      <c r="BX35" s="184"/>
      <c r="BY35" s="184"/>
      <c r="BZ35" s="184"/>
      <c r="CA35" s="184"/>
      <c r="CB35" s="184"/>
      <c r="CC35" s="185"/>
      <c r="CD35" s="183"/>
      <c r="CE35" s="184"/>
      <c r="CF35" s="184"/>
      <c r="CG35" s="184"/>
      <c r="CH35" s="184"/>
      <c r="CI35" s="184"/>
      <c r="CJ35" s="184"/>
      <c r="CK35" s="184"/>
      <c r="CL35" s="184"/>
      <c r="CM35" s="185"/>
      <c r="CN35" s="186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8"/>
    </row>
    <row r="36" spans="1:120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70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71"/>
      <c r="BI36" s="180" t="s">
        <v>9</v>
      </c>
      <c r="BJ36" s="181"/>
      <c r="BK36" s="181"/>
      <c r="BL36" s="181"/>
      <c r="BM36" s="181"/>
      <c r="BN36" s="181"/>
      <c r="BO36" s="181"/>
      <c r="BP36" s="181"/>
      <c r="BQ36" s="181"/>
      <c r="BR36" s="181"/>
      <c r="BS36" s="182"/>
      <c r="BT36" s="183">
        <v>164.89629323411236</v>
      </c>
      <c r="BU36" s="184"/>
      <c r="BV36" s="184"/>
      <c r="BW36" s="184"/>
      <c r="BX36" s="184"/>
      <c r="BY36" s="184"/>
      <c r="BZ36" s="184"/>
      <c r="CA36" s="184"/>
      <c r="CB36" s="184"/>
      <c r="CC36" s="185"/>
      <c r="CD36" s="183">
        <v>211.31793990667776</v>
      </c>
      <c r="CE36" s="184"/>
      <c r="CF36" s="184"/>
      <c r="CG36" s="184"/>
      <c r="CH36" s="184"/>
      <c r="CI36" s="184"/>
      <c r="CJ36" s="184"/>
      <c r="CK36" s="184"/>
      <c r="CL36" s="184"/>
      <c r="CM36" s="185"/>
      <c r="CN36" s="186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8"/>
    </row>
    <row r="37" spans="1:120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64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65"/>
      <c r="BI37" s="193" t="s">
        <v>9</v>
      </c>
      <c r="BJ37" s="194"/>
      <c r="BK37" s="194"/>
      <c r="BL37" s="194"/>
      <c r="BM37" s="194"/>
      <c r="BN37" s="194"/>
      <c r="BO37" s="194"/>
      <c r="BP37" s="194"/>
      <c r="BQ37" s="194"/>
      <c r="BR37" s="194"/>
      <c r="BS37" s="195"/>
      <c r="BT37" s="196">
        <f>SUM(BT38:CC50)</f>
        <v>12502.466266068748</v>
      </c>
      <c r="BU37" s="211"/>
      <c r="BV37" s="211"/>
      <c r="BW37" s="211"/>
      <c r="BX37" s="211"/>
      <c r="BY37" s="211"/>
      <c r="BZ37" s="211"/>
      <c r="CA37" s="211"/>
      <c r="CB37" s="211"/>
      <c r="CC37" s="212"/>
      <c r="CD37" s="196">
        <f>SUM(CD38:CM50)</f>
        <v>14950.718984244277</v>
      </c>
      <c r="CE37" s="211"/>
      <c r="CF37" s="211"/>
      <c r="CG37" s="211"/>
      <c r="CH37" s="211"/>
      <c r="CI37" s="211"/>
      <c r="CJ37" s="211"/>
      <c r="CK37" s="211"/>
      <c r="CL37" s="211"/>
      <c r="CM37" s="212"/>
      <c r="CN37" s="213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9"/>
      <c r="DJ37" s="61"/>
      <c r="DP37" s="69"/>
    </row>
    <row r="38" spans="1:120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54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55"/>
      <c r="BI38" s="150" t="s">
        <v>9</v>
      </c>
      <c r="BJ38" s="151"/>
      <c r="BK38" s="151"/>
      <c r="BL38" s="151"/>
      <c r="BM38" s="151"/>
      <c r="BN38" s="151"/>
      <c r="BO38" s="151"/>
      <c r="BP38" s="151"/>
      <c r="BQ38" s="151"/>
      <c r="BR38" s="151"/>
      <c r="BS38" s="152"/>
      <c r="BT38" s="200"/>
      <c r="BU38" s="201"/>
      <c r="BV38" s="201"/>
      <c r="BW38" s="201"/>
      <c r="BX38" s="201"/>
      <c r="BY38" s="201"/>
      <c r="BZ38" s="201"/>
      <c r="CA38" s="201"/>
      <c r="CB38" s="201"/>
      <c r="CC38" s="202"/>
      <c r="CD38" s="200"/>
      <c r="CE38" s="201"/>
      <c r="CF38" s="201"/>
      <c r="CG38" s="201"/>
      <c r="CH38" s="201"/>
      <c r="CI38" s="201"/>
      <c r="CJ38" s="201"/>
      <c r="CK38" s="201"/>
      <c r="CL38" s="201"/>
      <c r="CM38" s="202"/>
      <c r="CN38" s="206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8"/>
    </row>
    <row r="39" spans="1:120" s="53" customFormat="1" ht="45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54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55"/>
      <c r="BI39" s="150" t="s">
        <v>9</v>
      </c>
      <c r="BJ39" s="151"/>
      <c r="BK39" s="151"/>
      <c r="BL39" s="151"/>
      <c r="BM39" s="151"/>
      <c r="BN39" s="151"/>
      <c r="BO39" s="151"/>
      <c r="BP39" s="151"/>
      <c r="BQ39" s="151"/>
      <c r="BR39" s="151"/>
      <c r="BS39" s="152"/>
      <c r="BT39" s="200"/>
      <c r="BU39" s="201"/>
      <c r="BV39" s="201"/>
      <c r="BW39" s="201"/>
      <c r="BX39" s="201"/>
      <c r="BY39" s="201"/>
      <c r="BZ39" s="201"/>
      <c r="CA39" s="201"/>
      <c r="CB39" s="201"/>
      <c r="CC39" s="202"/>
      <c r="CD39" s="200"/>
      <c r="CE39" s="201"/>
      <c r="CF39" s="201"/>
      <c r="CG39" s="201"/>
      <c r="CH39" s="201"/>
      <c r="CI39" s="201"/>
      <c r="CJ39" s="201"/>
      <c r="CK39" s="201"/>
      <c r="CL39" s="201"/>
      <c r="CM39" s="202"/>
      <c r="CN39" s="206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8"/>
    </row>
    <row r="40" spans="1:120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54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55"/>
      <c r="BI40" s="150" t="s">
        <v>9</v>
      </c>
      <c r="BJ40" s="151"/>
      <c r="BK40" s="151"/>
      <c r="BL40" s="151"/>
      <c r="BM40" s="151"/>
      <c r="BN40" s="151"/>
      <c r="BO40" s="151"/>
      <c r="BP40" s="151"/>
      <c r="BQ40" s="151"/>
      <c r="BR40" s="151"/>
      <c r="BS40" s="152"/>
      <c r="BT40" s="200"/>
      <c r="BU40" s="201"/>
      <c r="BV40" s="201"/>
      <c r="BW40" s="201"/>
      <c r="BX40" s="201"/>
      <c r="BY40" s="201"/>
      <c r="BZ40" s="201"/>
      <c r="CA40" s="201"/>
      <c r="CB40" s="201"/>
      <c r="CC40" s="202"/>
      <c r="CD40" s="200"/>
      <c r="CE40" s="201"/>
      <c r="CF40" s="201"/>
      <c r="CG40" s="201"/>
      <c r="CH40" s="201"/>
      <c r="CI40" s="201"/>
      <c r="CJ40" s="201"/>
      <c r="CK40" s="201"/>
      <c r="CL40" s="201"/>
      <c r="CM40" s="202"/>
      <c r="CN40" s="206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8"/>
    </row>
    <row r="41" spans="1:120" s="53" customFormat="1" ht="15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54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55"/>
      <c r="BI41" s="150" t="s">
        <v>9</v>
      </c>
      <c r="BJ41" s="151"/>
      <c r="BK41" s="151"/>
      <c r="BL41" s="151"/>
      <c r="BM41" s="151"/>
      <c r="BN41" s="151"/>
      <c r="BO41" s="151"/>
      <c r="BP41" s="151"/>
      <c r="BQ41" s="151"/>
      <c r="BR41" s="151"/>
      <c r="BS41" s="152"/>
      <c r="BT41" s="200">
        <v>4510.4989381732294</v>
      </c>
      <c r="BU41" s="201"/>
      <c r="BV41" s="201"/>
      <c r="BW41" s="201"/>
      <c r="BX41" s="201"/>
      <c r="BY41" s="201"/>
      <c r="BZ41" s="201"/>
      <c r="CA41" s="201"/>
      <c r="CB41" s="201"/>
      <c r="CC41" s="202"/>
      <c r="CD41" s="200">
        <v>5990.6581370406084</v>
      </c>
      <c r="CE41" s="201"/>
      <c r="CF41" s="201"/>
      <c r="CG41" s="201"/>
      <c r="CH41" s="201"/>
      <c r="CI41" s="201"/>
      <c r="CJ41" s="201"/>
      <c r="CK41" s="201"/>
      <c r="CL41" s="201"/>
      <c r="CM41" s="202"/>
      <c r="CN41" s="206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8"/>
    </row>
    <row r="42" spans="1:120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54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55"/>
      <c r="BI42" s="150" t="s">
        <v>9</v>
      </c>
      <c r="BJ42" s="151"/>
      <c r="BK42" s="151"/>
      <c r="BL42" s="151"/>
      <c r="BM42" s="151"/>
      <c r="BN42" s="151"/>
      <c r="BO42" s="151"/>
      <c r="BP42" s="151"/>
      <c r="BQ42" s="151"/>
      <c r="BR42" s="151"/>
      <c r="BS42" s="152"/>
      <c r="BT42" s="200"/>
      <c r="BU42" s="201"/>
      <c r="BV42" s="201"/>
      <c r="BW42" s="201"/>
      <c r="BX42" s="201"/>
      <c r="BY42" s="201"/>
      <c r="BZ42" s="201"/>
      <c r="CA42" s="201"/>
      <c r="CB42" s="201"/>
      <c r="CC42" s="202"/>
      <c r="CD42" s="200"/>
      <c r="CE42" s="201"/>
      <c r="CF42" s="201"/>
      <c r="CG42" s="201"/>
      <c r="CH42" s="201"/>
      <c r="CI42" s="201"/>
      <c r="CJ42" s="201"/>
      <c r="CK42" s="201"/>
      <c r="CL42" s="201"/>
      <c r="CM42" s="202"/>
      <c r="CN42" s="206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8"/>
    </row>
    <row r="43" spans="1:120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54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55"/>
      <c r="BI43" s="150" t="s">
        <v>9</v>
      </c>
      <c r="BJ43" s="151"/>
      <c r="BK43" s="151"/>
      <c r="BL43" s="151"/>
      <c r="BM43" s="151"/>
      <c r="BN43" s="151"/>
      <c r="BO43" s="151"/>
      <c r="BP43" s="151"/>
      <c r="BQ43" s="151"/>
      <c r="BR43" s="151"/>
      <c r="BS43" s="152"/>
      <c r="BT43" s="200">
        <v>5257.5920106232006</v>
      </c>
      <c r="BU43" s="201"/>
      <c r="BV43" s="201"/>
      <c r="BW43" s="201"/>
      <c r="BX43" s="201"/>
      <c r="BY43" s="201"/>
      <c r="BZ43" s="201"/>
      <c r="CA43" s="201"/>
      <c r="CB43" s="201"/>
      <c r="CC43" s="202"/>
      <c r="CD43" s="200">
        <v>7208.4369938795917</v>
      </c>
      <c r="CE43" s="201"/>
      <c r="CF43" s="201"/>
      <c r="CG43" s="201"/>
      <c r="CH43" s="201"/>
      <c r="CI43" s="201"/>
      <c r="CJ43" s="201"/>
      <c r="CK43" s="201"/>
      <c r="CL43" s="201"/>
      <c r="CM43" s="202"/>
      <c r="CN43" s="206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8"/>
    </row>
    <row r="44" spans="1:120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54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55"/>
      <c r="BI44" s="150" t="s">
        <v>9</v>
      </c>
      <c r="BJ44" s="151"/>
      <c r="BK44" s="151"/>
      <c r="BL44" s="151"/>
      <c r="BM44" s="151"/>
      <c r="BN44" s="151"/>
      <c r="BO44" s="151"/>
      <c r="BP44" s="151"/>
      <c r="BQ44" s="151"/>
      <c r="BR44" s="151"/>
      <c r="BS44" s="152"/>
      <c r="BT44" s="214">
        <v>0</v>
      </c>
      <c r="BU44" s="215"/>
      <c r="BV44" s="215"/>
      <c r="BW44" s="215"/>
      <c r="BX44" s="215"/>
      <c r="BY44" s="215"/>
      <c r="BZ44" s="215"/>
      <c r="CA44" s="215"/>
      <c r="CB44" s="215"/>
      <c r="CC44" s="216"/>
      <c r="CD44" s="200">
        <v>0</v>
      </c>
      <c r="CE44" s="201"/>
      <c r="CF44" s="201"/>
      <c r="CG44" s="201"/>
      <c r="CH44" s="201"/>
      <c r="CI44" s="201"/>
      <c r="CJ44" s="201"/>
      <c r="CK44" s="201"/>
      <c r="CL44" s="201"/>
      <c r="CM44" s="202"/>
      <c r="CN44" s="206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8"/>
    </row>
    <row r="45" spans="1:120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54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55"/>
      <c r="BI45" s="150" t="s">
        <v>9</v>
      </c>
      <c r="BJ45" s="151"/>
      <c r="BK45" s="151"/>
      <c r="BL45" s="151"/>
      <c r="BM45" s="151"/>
      <c r="BN45" s="151"/>
      <c r="BO45" s="151"/>
      <c r="BP45" s="151"/>
      <c r="BQ45" s="151"/>
      <c r="BR45" s="151"/>
      <c r="BS45" s="152"/>
      <c r="BT45" s="200">
        <v>0</v>
      </c>
      <c r="BU45" s="201"/>
      <c r="BV45" s="201"/>
      <c r="BW45" s="201"/>
      <c r="BX45" s="201"/>
      <c r="BY45" s="201"/>
      <c r="BZ45" s="201"/>
      <c r="CA45" s="201"/>
      <c r="CB45" s="201"/>
      <c r="CC45" s="202"/>
      <c r="CD45" s="200">
        <v>52.829484976669441</v>
      </c>
      <c r="CE45" s="201"/>
      <c r="CF45" s="201"/>
      <c r="CG45" s="201"/>
      <c r="CH45" s="201"/>
      <c r="CI45" s="201"/>
      <c r="CJ45" s="201"/>
      <c r="CK45" s="201"/>
      <c r="CL45" s="201"/>
      <c r="CM45" s="202"/>
      <c r="CN45" s="206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8"/>
    </row>
    <row r="46" spans="1:120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54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55"/>
      <c r="BI46" s="150" t="s">
        <v>9</v>
      </c>
      <c r="BJ46" s="151"/>
      <c r="BK46" s="151"/>
      <c r="BL46" s="151"/>
      <c r="BM46" s="151"/>
      <c r="BN46" s="151"/>
      <c r="BO46" s="151"/>
      <c r="BP46" s="151"/>
      <c r="BQ46" s="151"/>
      <c r="BR46" s="151"/>
      <c r="BS46" s="152"/>
      <c r="BT46" s="200">
        <v>1423.066337338721</v>
      </c>
      <c r="BU46" s="201"/>
      <c r="BV46" s="201"/>
      <c r="BW46" s="201"/>
      <c r="BX46" s="201"/>
      <c r="BY46" s="201"/>
      <c r="BZ46" s="201"/>
      <c r="CA46" s="201"/>
      <c r="CB46" s="201"/>
      <c r="CC46" s="202"/>
      <c r="CD46" s="200">
        <v>1654.1852527283756</v>
      </c>
      <c r="CE46" s="201"/>
      <c r="CF46" s="201"/>
      <c r="CG46" s="201"/>
      <c r="CH46" s="201"/>
      <c r="CI46" s="201"/>
      <c r="CJ46" s="201"/>
      <c r="CK46" s="201"/>
      <c r="CL46" s="201"/>
      <c r="CM46" s="202"/>
      <c r="CN46" s="206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8"/>
    </row>
    <row r="47" spans="1:120" s="53" customFormat="1" ht="72.7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54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55"/>
      <c r="BI47" s="150" t="s">
        <v>9</v>
      </c>
      <c r="BJ47" s="151"/>
      <c r="BK47" s="151"/>
      <c r="BL47" s="151"/>
      <c r="BM47" s="151"/>
      <c r="BN47" s="151"/>
      <c r="BO47" s="151"/>
      <c r="BP47" s="151"/>
      <c r="BQ47" s="151"/>
      <c r="BR47" s="151"/>
      <c r="BS47" s="152"/>
      <c r="BT47" s="200"/>
      <c r="BU47" s="201"/>
      <c r="BV47" s="201"/>
      <c r="BW47" s="201"/>
      <c r="BX47" s="201"/>
      <c r="BY47" s="201"/>
      <c r="BZ47" s="201"/>
      <c r="CA47" s="201"/>
      <c r="CB47" s="201"/>
      <c r="CC47" s="202"/>
      <c r="CD47" s="200"/>
      <c r="CE47" s="201"/>
      <c r="CF47" s="201"/>
      <c r="CG47" s="201"/>
      <c r="CH47" s="201"/>
      <c r="CI47" s="201"/>
      <c r="CJ47" s="201"/>
      <c r="CK47" s="201"/>
      <c r="CL47" s="201"/>
      <c r="CM47" s="202"/>
      <c r="CN47" s="206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8"/>
    </row>
    <row r="48" spans="1:120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54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55"/>
      <c r="BI48" s="150" t="s">
        <v>136</v>
      </c>
      <c r="BJ48" s="151"/>
      <c r="BK48" s="151"/>
      <c r="BL48" s="151"/>
      <c r="BM48" s="151"/>
      <c r="BN48" s="151"/>
      <c r="BO48" s="151"/>
      <c r="BP48" s="151"/>
      <c r="BQ48" s="151"/>
      <c r="BR48" s="151"/>
      <c r="BS48" s="152"/>
      <c r="BT48" s="200"/>
      <c r="BU48" s="201"/>
      <c r="BV48" s="201"/>
      <c r="BW48" s="201"/>
      <c r="BX48" s="201"/>
      <c r="BY48" s="201"/>
      <c r="BZ48" s="201"/>
      <c r="CA48" s="201"/>
      <c r="CB48" s="201"/>
      <c r="CC48" s="202"/>
      <c r="CD48" s="200"/>
      <c r="CE48" s="201"/>
      <c r="CF48" s="201"/>
      <c r="CG48" s="201"/>
      <c r="CH48" s="201"/>
      <c r="CI48" s="201"/>
      <c r="CJ48" s="201"/>
      <c r="CK48" s="201"/>
      <c r="CL48" s="201"/>
      <c r="CM48" s="202"/>
      <c r="CN48" s="206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  <c r="DA48" s="207"/>
      <c r="DB48" s="207"/>
      <c r="DC48" s="207"/>
      <c r="DD48" s="208"/>
    </row>
    <row r="49" spans="1:114" s="53" customFormat="1" ht="111.7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54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55"/>
      <c r="BI49" s="150" t="s">
        <v>9</v>
      </c>
      <c r="BJ49" s="151"/>
      <c r="BK49" s="151"/>
      <c r="BL49" s="151"/>
      <c r="BM49" s="151"/>
      <c r="BN49" s="151"/>
      <c r="BO49" s="151"/>
      <c r="BP49" s="151"/>
      <c r="BQ49" s="151"/>
      <c r="BR49" s="151"/>
      <c r="BS49" s="152"/>
      <c r="BT49" s="200">
        <v>1268.9634452618175</v>
      </c>
      <c r="BU49" s="201"/>
      <c r="BV49" s="201"/>
      <c r="BW49" s="201"/>
      <c r="BX49" s="201"/>
      <c r="BY49" s="201"/>
      <c r="BZ49" s="201"/>
      <c r="CA49" s="201"/>
      <c r="CB49" s="201"/>
      <c r="CC49" s="202"/>
      <c r="CD49" s="200"/>
      <c r="CE49" s="201"/>
      <c r="CF49" s="201"/>
      <c r="CG49" s="201"/>
      <c r="CH49" s="201"/>
      <c r="CI49" s="201"/>
      <c r="CJ49" s="201"/>
      <c r="CK49" s="201"/>
      <c r="CL49" s="201"/>
      <c r="CM49" s="202"/>
      <c r="CN49" s="206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8"/>
    </row>
    <row r="50" spans="1:114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54"/>
      <c r="K50" s="172" t="s">
        <v>140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55"/>
      <c r="BI50" s="150" t="s">
        <v>9</v>
      </c>
      <c r="BJ50" s="151"/>
      <c r="BK50" s="151"/>
      <c r="BL50" s="151"/>
      <c r="BM50" s="151"/>
      <c r="BN50" s="151"/>
      <c r="BO50" s="151"/>
      <c r="BP50" s="151"/>
      <c r="BQ50" s="151"/>
      <c r="BR50" s="151"/>
      <c r="BS50" s="152"/>
      <c r="BT50" s="217">
        <f>BT51+BT52</f>
        <v>42.34553467177809</v>
      </c>
      <c r="BU50" s="151"/>
      <c r="BV50" s="151"/>
      <c r="BW50" s="151"/>
      <c r="BX50" s="151"/>
      <c r="BY50" s="151"/>
      <c r="BZ50" s="151"/>
      <c r="CA50" s="151"/>
      <c r="CB50" s="151"/>
      <c r="CC50" s="152"/>
      <c r="CD50" s="217">
        <f>CD51+CD52</f>
        <v>44.609115619032984</v>
      </c>
      <c r="CE50" s="151"/>
      <c r="CF50" s="151"/>
      <c r="CG50" s="151"/>
      <c r="CH50" s="151"/>
      <c r="CI50" s="151"/>
      <c r="CJ50" s="151"/>
      <c r="CK50" s="151"/>
      <c r="CL50" s="151"/>
      <c r="CM50" s="152"/>
      <c r="CN50" s="206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8"/>
    </row>
    <row r="51" spans="1:114" s="53" customFormat="1" ht="30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54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55"/>
      <c r="BI51" s="150" t="s">
        <v>9</v>
      </c>
      <c r="BJ51" s="151"/>
      <c r="BK51" s="151"/>
      <c r="BL51" s="151"/>
      <c r="BM51" s="151"/>
      <c r="BN51" s="151"/>
      <c r="BO51" s="151"/>
      <c r="BP51" s="151"/>
      <c r="BQ51" s="151"/>
      <c r="BR51" s="151"/>
      <c r="BS51" s="152"/>
      <c r="BT51" s="217">
        <v>30.918353379999999</v>
      </c>
      <c r="BU51" s="151"/>
      <c r="BV51" s="151"/>
      <c r="BW51" s="151"/>
      <c r="BX51" s="151"/>
      <c r="BY51" s="151"/>
      <c r="BZ51" s="151"/>
      <c r="CA51" s="151"/>
      <c r="CB51" s="151"/>
      <c r="CC51" s="152"/>
      <c r="CD51" s="217">
        <v>32.471725647244526</v>
      </c>
      <c r="CE51" s="151"/>
      <c r="CF51" s="151"/>
      <c r="CG51" s="151"/>
      <c r="CH51" s="151"/>
      <c r="CI51" s="151"/>
      <c r="CJ51" s="151"/>
      <c r="CK51" s="151"/>
      <c r="CL51" s="151"/>
      <c r="CM51" s="152"/>
      <c r="CN51" s="206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8"/>
    </row>
    <row r="52" spans="1:114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54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55"/>
      <c r="BI52" s="150" t="s">
        <v>9</v>
      </c>
      <c r="BJ52" s="151"/>
      <c r="BK52" s="151"/>
      <c r="BL52" s="151"/>
      <c r="BM52" s="151"/>
      <c r="BN52" s="151"/>
      <c r="BO52" s="151"/>
      <c r="BP52" s="151"/>
      <c r="BQ52" s="151"/>
      <c r="BR52" s="151"/>
      <c r="BS52" s="152"/>
      <c r="BT52" s="217">
        <v>11.427181291778092</v>
      </c>
      <c r="BU52" s="151"/>
      <c r="BV52" s="151"/>
      <c r="BW52" s="151"/>
      <c r="BX52" s="151"/>
      <c r="BY52" s="151"/>
      <c r="BZ52" s="151"/>
      <c r="CA52" s="151"/>
      <c r="CB52" s="151"/>
      <c r="CC52" s="152"/>
      <c r="CD52" s="217">
        <v>12.13738997178846</v>
      </c>
      <c r="CE52" s="151"/>
      <c r="CF52" s="151"/>
      <c r="CG52" s="151"/>
      <c r="CH52" s="151"/>
      <c r="CI52" s="151"/>
      <c r="CJ52" s="151"/>
      <c r="CK52" s="151"/>
      <c r="CL52" s="151"/>
      <c r="CM52" s="152"/>
      <c r="CN52" s="206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8"/>
    </row>
    <row r="53" spans="1:114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64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65"/>
      <c r="BI53" s="193" t="s">
        <v>9</v>
      </c>
      <c r="BJ53" s="194"/>
      <c r="BK53" s="194"/>
      <c r="BL53" s="194"/>
      <c r="BM53" s="194"/>
      <c r="BN53" s="194"/>
      <c r="BO53" s="194"/>
      <c r="BP53" s="194"/>
      <c r="BQ53" s="194"/>
      <c r="BR53" s="194"/>
      <c r="BS53" s="195"/>
      <c r="BT53" s="196">
        <v>-2169.7434184335852</v>
      </c>
      <c r="BU53" s="194"/>
      <c r="BV53" s="194"/>
      <c r="BW53" s="194"/>
      <c r="BX53" s="194"/>
      <c r="BY53" s="194"/>
      <c r="BZ53" s="194"/>
      <c r="CA53" s="194"/>
      <c r="CB53" s="194"/>
      <c r="CC53" s="195"/>
      <c r="CD53" s="193"/>
      <c r="CE53" s="194"/>
      <c r="CF53" s="194"/>
      <c r="CG53" s="194"/>
      <c r="CH53" s="194"/>
      <c r="CI53" s="194"/>
      <c r="CJ53" s="194"/>
      <c r="CK53" s="194"/>
      <c r="CL53" s="194"/>
      <c r="CM53" s="195"/>
      <c r="CN53" s="197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9"/>
      <c r="DJ53" s="77"/>
    </row>
    <row r="54" spans="1:114" s="53" customFormat="1" ht="30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54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55"/>
      <c r="BI54" s="150" t="s">
        <v>9</v>
      </c>
      <c r="BJ54" s="151"/>
      <c r="BK54" s="151"/>
      <c r="BL54" s="151"/>
      <c r="BM54" s="151"/>
      <c r="BN54" s="151"/>
      <c r="BO54" s="151"/>
      <c r="BP54" s="151"/>
      <c r="BQ54" s="151"/>
      <c r="BR54" s="151"/>
      <c r="BS54" s="152"/>
      <c r="BT54" s="200">
        <f>BT22+BT26+BT28</f>
        <v>0</v>
      </c>
      <c r="BU54" s="151"/>
      <c r="BV54" s="151"/>
      <c r="BW54" s="151"/>
      <c r="BX54" s="151"/>
      <c r="BY54" s="151"/>
      <c r="BZ54" s="151"/>
      <c r="CA54" s="151"/>
      <c r="CB54" s="151"/>
      <c r="CC54" s="152"/>
      <c r="CD54" s="200">
        <f>CD22+CD26+CD28</f>
        <v>0</v>
      </c>
      <c r="CE54" s="151"/>
      <c r="CF54" s="151"/>
      <c r="CG54" s="151"/>
      <c r="CH54" s="151"/>
      <c r="CI54" s="151"/>
      <c r="CJ54" s="151"/>
      <c r="CK54" s="151"/>
      <c r="CL54" s="151"/>
      <c r="CM54" s="152"/>
      <c r="CN54" s="206"/>
      <c r="CO54" s="207"/>
      <c r="CP54" s="207"/>
      <c r="CQ54" s="207"/>
      <c r="CR54" s="207"/>
      <c r="CS54" s="207"/>
      <c r="CT54" s="207"/>
      <c r="CU54" s="207"/>
      <c r="CV54" s="207"/>
      <c r="CW54" s="207"/>
      <c r="CX54" s="207"/>
      <c r="CY54" s="207"/>
      <c r="CZ54" s="207"/>
      <c r="DA54" s="207"/>
      <c r="DB54" s="207"/>
      <c r="DC54" s="207"/>
      <c r="DD54" s="208"/>
    </row>
    <row r="55" spans="1:114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78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79"/>
      <c r="BI55" s="226" t="s">
        <v>9</v>
      </c>
      <c r="BJ55" s="227"/>
      <c r="BK55" s="227"/>
      <c r="BL55" s="227"/>
      <c r="BM55" s="227"/>
      <c r="BN55" s="227"/>
      <c r="BO55" s="227"/>
      <c r="BP55" s="227"/>
      <c r="BQ55" s="227"/>
      <c r="BR55" s="227"/>
      <c r="BS55" s="228"/>
      <c r="BT55" s="229">
        <v>4933.0383965784004</v>
      </c>
      <c r="BU55" s="227"/>
      <c r="BV55" s="227"/>
      <c r="BW55" s="227"/>
      <c r="BX55" s="227"/>
      <c r="BY55" s="227"/>
      <c r="BZ55" s="227"/>
      <c r="CA55" s="227"/>
      <c r="CB55" s="227"/>
      <c r="CC55" s="228"/>
      <c r="CD55" s="229">
        <v>8494.3566599999995</v>
      </c>
      <c r="CE55" s="230"/>
      <c r="CF55" s="230"/>
      <c r="CG55" s="230"/>
      <c r="CH55" s="230"/>
      <c r="CI55" s="230"/>
      <c r="CJ55" s="230"/>
      <c r="CK55" s="230"/>
      <c r="CL55" s="230"/>
      <c r="CM55" s="231"/>
      <c r="CN55" s="232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</row>
    <row r="56" spans="1:114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54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55"/>
      <c r="BI56" s="150" t="s">
        <v>149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2"/>
      <c r="BT56" s="219">
        <v>671.98009890770902</v>
      </c>
      <c r="BU56" s="220"/>
      <c r="BV56" s="220"/>
      <c r="BW56" s="220"/>
      <c r="BX56" s="220"/>
      <c r="BY56" s="220"/>
      <c r="BZ56" s="220"/>
      <c r="CA56" s="220"/>
      <c r="CB56" s="220"/>
      <c r="CC56" s="221"/>
      <c r="CD56" s="150">
        <v>1159.1890000000001</v>
      </c>
      <c r="CE56" s="151"/>
      <c r="CF56" s="151"/>
      <c r="CG56" s="151"/>
      <c r="CH56" s="151"/>
      <c r="CI56" s="151"/>
      <c r="CJ56" s="151"/>
      <c r="CK56" s="151"/>
      <c r="CL56" s="151"/>
      <c r="CM56" s="152"/>
      <c r="CN56" s="206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8"/>
      <c r="DJ56" s="82"/>
    </row>
    <row r="57" spans="1:114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54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55"/>
      <c r="BI57" s="150" t="s">
        <v>9</v>
      </c>
      <c r="BJ57" s="151"/>
      <c r="BK57" s="151"/>
      <c r="BL57" s="151"/>
      <c r="BM57" s="151"/>
      <c r="BN57" s="151"/>
      <c r="BO57" s="151"/>
      <c r="BP57" s="151"/>
      <c r="BQ57" s="151"/>
      <c r="BR57" s="151"/>
      <c r="BS57" s="152"/>
      <c r="BT57" s="217">
        <v>7.3427926514471293</v>
      </c>
      <c r="BU57" s="238"/>
      <c r="BV57" s="238"/>
      <c r="BW57" s="238"/>
      <c r="BX57" s="238"/>
      <c r="BY57" s="238"/>
      <c r="BZ57" s="238"/>
      <c r="CA57" s="238"/>
      <c r="CB57" s="238"/>
      <c r="CC57" s="239"/>
      <c r="CD57" s="240">
        <f>CD55/CD56</f>
        <v>7.3278444326162502</v>
      </c>
      <c r="CE57" s="241"/>
      <c r="CF57" s="241"/>
      <c r="CG57" s="241"/>
      <c r="CH57" s="241"/>
      <c r="CI57" s="241"/>
      <c r="CJ57" s="241"/>
      <c r="CK57" s="241"/>
      <c r="CL57" s="241"/>
      <c r="CM57" s="242"/>
      <c r="CN57" s="206"/>
      <c r="CO57" s="207"/>
      <c r="CP57" s="207"/>
      <c r="CQ57" s="207"/>
      <c r="CR57" s="207"/>
      <c r="CS57" s="207"/>
      <c r="CT57" s="207"/>
      <c r="CU57" s="207"/>
      <c r="CV57" s="207"/>
      <c r="CW57" s="207"/>
      <c r="CX57" s="207"/>
      <c r="CY57" s="207"/>
      <c r="CZ57" s="207"/>
      <c r="DA57" s="207"/>
      <c r="DB57" s="207"/>
      <c r="DC57" s="207"/>
      <c r="DD57" s="208"/>
    </row>
    <row r="58" spans="1:114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78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79"/>
      <c r="BI58" s="226" t="s">
        <v>86</v>
      </c>
      <c r="BJ58" s="227"/>
      <c r="BK58" s="227"/>
      <c r="BL58" s="227"/>
      <c r="BM58" s="227"/>
      <c r="BN58" s="227"/>
      <c r="BO58" s="227"/>
      <c r="BP58" s="227"/>
      <c r="BQ58" s="227"/>
      <c r="BR58" s="227"/>
      <c r="BS58" s="228"/>
      <c r="BT58" s="226" t="s">
        <v>86</v>
      </c>
      <c r="BU58" s="227"/>
      <c r="BV58" s="227"/>
      <c r="BW58" s="227"/>
      <c r="BX58" s="227"/>
      <c r="BY58" s="227"/>
      <c r="BZ58" s="227"/>
      <c r="CA58" s="227"/>
      <c r="CB58" s="227"/>
      <c r="CC58" s="228"/>
      <c r="CD58" s="226" t="s">
        <v>86</v>
      </c>
      <c r="CE58" s="227"/>
      <c r="CF58" s="227"/>
      <c r="CG58" s="227"/>
      <c r="CH58" s="227"/>
      <c r="CI58" s="227"/>
      <c r="CJ58" s="227"/>
      <c r="CK58" s="227"/>
      <c r="CL58" s="227"/>
      <c r="CM58" s="228"/>
      <c r="CN58" s="235" t="s">
        <v>86</v>
      </c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7"/>
    </row>
    <row r="59" spans="1:114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54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55"/>
      <c r="BI59" s="150" t="s">
        <v>154</v>
      </c>
      <c r="BJ59" s="151"/>
      <c r="BK59" s="151"/>
      <c r="BL59" s="151"/>
      <c r="BM59" s="151"/>
      <c r="BN59" s="151"/>
      <c r="BO59" s="151"/>
      <c r="BP59" s="151"/>
      <c r="BQ59" s="151"/>
      <c r="BR59" s="151"/>
      <c r="BS59" s="152"/>
      <c r="BT59" s="243">
        <v>437</v>
      </c>
      <c r="BU59" s="244"/>
      <c r="BV59" s="244"/>
      <c r="BW59" s="244"/>
      <c r="BX59" s="244"/>
      <c r="BY59" s="244"/>
      <c r="BZ59" s="244"/>
      <c r="CA59" s="244"/>
      <c r="CB59" s="244"/>
      <c r="CC59" s="245"/>
      <c r="CD59" s="150">
        <v>769</v>
      </c>
      <c r="CE59" s="151"/>
      <c r="CF59" s="151"/>
      <c r="CG59" s="151"/>
      <c r="CH59" s="151"/>
      <c r="CI59" s="151"/>
      <c r="CJ59" s="151"/>
      <c r="CK59" s="151"/>
      <c r="CL59" s="151"/>
      <c r="CM59" s="152"/>
      <c r="CN59" s="206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8"/>
    </row>
    <row r="60" spans="1:114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54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55"/>
      <c r="BI60" s="150" t="s">
        <v>157</v>
      </c>
      <c r="BJ60" s="151"/>
      <c r="BK60" s="151"/>
      <c r="BL60" s="151"/>
      <c r="BM60" s="151"/>
      <c r="BN60" s="151"/>
      <c r="BO60" s="151"/>
      <c r="BP60" s="151"/>
      <c r="BQ60" s="151"/>
      <c r="BR60" s="151"/>
      <c r="BS60" s="152"/>
      <c r="BT60" s="243">
        <f>BT61</f>
        <v>11.17</v>
      </c>
      <c r="BU60" s="244"/>
      <c r="BV60" s="244"/>
      <c r="BW60" s="244"/>
      <c r="BX60" s="244"/>
      <c r="BY60" s="244"/>
      <c r="BZ60" s="244"/>
      <c r="CA60" s="244"/>
      <c r="CB60" s="244"/>
      <c r="CC60" s="245"/>
      <c r="CD60" s="243">
        <f>CD61</f>
        <v>21.77</v>
      </c>
      <c r="CE60" s="244"/>
      <c r="CF60" s="244"/>
      <c r="CG60" s="244"/>
      <c r="CH60" s="244"/>
      <c r="CI60" s="244"/>
      <c r="CJ60" s="244"/>
      <c r="CK60" s="244"/>
      <c r="CL60" s="244"/>
      <c r="CM60" s="245"/>
      <c r="CN60" s="206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8"/>
    </row>
    <row r="61" spans="1:114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83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55"/>
      <c r="BI61" s="150" t="s">
        <v>157</v>
      </c>
      <c r="BJ61" s="151"/>
      <c r="BK61" s="151"/>
      <c r="BL61" s="151"/>
      <c r="BM61" s="151"/>
      <c r="BN61" s="151"/>
      <c r="BO61" s="151"/>
      <c r="BP61" s="151"/>
      <c r="BQ61" s="151"/>
      <c r="BR61" s="151"/>
      <c r="BS61" s="152"/>
      <c r="BT61" s="243">
        <v>11.17</v>
      </c>
      <c r="BU61" s="244"/>
      <c r="BV61" s="244"/>
      <c r="BW61" s="244"/>
      <c r="BX61" s="244"/>
      <c r="BY61" s="244"/>
      <c r="BZ61" s="244"/>
      <c r="CA61" s="244"/>
      <c r="CB61" s="244"/>
      <c r="CC61" s="245"/>
      <c r="CD61" s="150">
        <v>21.77</v>
      </c>
      <c r="CE61" s="151"/>
      <c r="CF61" s="151"/>
      <c r="CG61" s="151"/>
      <c r="CH61" s="151"/>
      <c r="CI61" s="151"/>
      <c r="CJ61" s="151"/>
      <c r="CK61" s="151"/>
      <c r="CL61" s="151"/>
      <c r="CM61" s="152"/>
      <c r="CN61" s="206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  <c r="DA61" s="207"/>
      <c r="DB61" s="207"/>
      <c r="DC61" s="207"/>
      <c r="DD61" s="208"/>
    </row>
    <row r="62" spans="1:114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78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79"/>
      <c r="BI62" s="226" t="s">
        <v>162</v>
      </c>
      <c r="BJ62" s="227"/>
      <c r="BK62" s="227"/>
      <c r="BL62" s="227"/>
      <c r="BM62" s="227"/>
      <c r="BN62" s="227"/>
      <c r="BO62" s="227"/>
      <c r="BP62" s="227"/>
      <c r="BQ62" s="227"/>
      <c r="BR62" s="227"/>
      <c r="BS62" s="228"/>
      <c r="BT62" s="246">
        <f>BT63+BT64</f>
        <v>199.845</v>
      </c>
      <c r="BU62" s="227"/>
      <c r="BV62" s="227"/>
      <c r="BW62" s="227"/>
      <c r="BX62" s="227"/>
      <c r="BY62" s="227"/>
      <c r="BZ62" s="227"/>
      <c r="CA62" s="227"/>
      <c r="CB62" s="227"/>
      <c r="CC62" s="228"/>
      <c r="CD62" s="246">
        <f>CD63+CD64</f>
        <v>321.24</v>
      </c>
      <c r="CE62" s="227"/>
      <c r="CF62" s="227"/>
      <c r="CG62" s="227"/>
      <c r="CH62" s="227"/>
      <c r="CI62" s="227"/>
      <c r="CJ62" s="227"/>
      <c r="CK62" s="227"/>
      <c r="CL62" s="227"/>
      <c r="CM62" s="228"/>
      <c r="CN62" s="232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4"/>
    </row>
    <row r="63" spans="1:114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83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55"/>
      <c r="BI63" s="150" t="s">
        <v>162</v>
      </c>
      <c r="BJ63" s="151"/>
      <c r="BK63" s="151"/>
      <c r="BL63" s="151"/>
      <c r="BM63" s="151"/>
      <c r="BN63" s="151"/>
      <c r="BO63" s="151"/>
      <c r="BP63" s="151"/>
      <c r="BQ63" s="151"/>
      <c r="BR63" s="151"/>
      <c r="BS63" s="152"/>
      <c r="BT63" s="240">
        <v>45.46</v>
      </c>
      <c r="BU63" s="151"/>
      <c r="BV63" s="151"/>
      <c r="BW63" s="151"/>
      <c r="BX63" s="151"/>
      <c r="BY63" s="151"/>
      <c r="BZ63" s="151"/>
      <c r="CA63" s="151"/>
      <c r="CB63" s="151"/>
      <c r="CC63" s="152"/>
      <c r="CD63" s="150">
        <v>124.52</v>
      </c>
      <c r="CE63" s="151"/>
      <c r="CF63" s="151"/>
      <c r="CG63" s="151"/>
      <c r="CH63" s="151"/>
      <c r="CI63" s="151"/>
      <c r="CJ63" s="151"/>
      <c r="CK63" s="151"/>
      <c r="CL63" s="151"/>
      <c r="CM63" s="152"/>
      <c r="CN63" s="206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8"/>
      <c r="DJ63" s="84"/>
    </row>
    <row r="64" spans="1:114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83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55"/>
      <c r="BI64" s="150" t="s">
        <v>162</v>
      </c>
      <c r="BJ64" s="151"/>
      <c r="BK64" s="151"/>
      <c r="BL64" s="151"/>
      <c r="BM64" s="151"/>
      <c r="BN64" s="151"/>
      <c r="BO64" s="151"/>
      <c r="BP64" s="151"/>
      <c r="BQ64" s="151"/>
      <c r="BR64" s="151"/>
      <c r="BS64" s="152"/>
      <c r="BT64" s="240">
        <v>154.38499999999999</v>
      </c>
      <c r="BU64" s="151"/>
      <c r="BV64" s="151"/>
      <c r="BW64" s="151"/>
      <c r="BX64" s="151"/>
      <c r="BY64" s="151"/>
      <c r="BZ64" s="151"/>
      <c r="CA64" s="151"/>
      <c r="CB64" s="151"/>
      <c r="CC64" s="152"/>
      <c r="CD64" s="150">
        <v>196.72</v>
      </c>
      <c r="CE64" s="151"/>
      <c r="CF64" s="151"/>
      <c r="CG64" s="151"/>
      <c r="CH64" s="151"/>
      <c r="CI64" s="151"/>
      <c r="CJ64" s="151"/>
      <c r="CK64" s="151"/>
      <c r="CL64" s="151"/>
      <c r="CM64" s="152"/>
      <c r="CN64" s="206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8"/>
    </row>
    <row r="65" spans="1:114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78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79"/>
      <c r="BI65" s="226" t="s">
        <v>162</v>
      </c>
      <c r="BJ65" s="227"/>
      <c r="BK65" s="227"/>
      <c r="BL65" s="227"/>
      <c r="BM65" s="227"/>
      <c r="BN65" s="227"/>
      <c r="BO65" s="227"/>
      <c r="BP65" s="227"/>
      <c r="BQ65" s="227"/>
      <c r="BR65" s="227"/>
      <c r="BS65" s="228"/>
      <c r="BT65" s="246">
        <f>BT66+BT67</f>
        <v>195.79999999999998</v>
      </c>
      <c r="BU65" s="227"/>
      <c r="BV65" s="227"/>
      <c r="BW65" s="227"/>
      <c r="BX65" s="227"/>
      <c r="BY65" s="227"/>
      <c r="BZ65" s="227"/>
      <c r="CA65" s="227"/>
      <c r="CB65" s="227"/>
      <c r="CC65" s="228"/>
      <c r="CD65" s="246">
        <f>CD66+CD67</f>
        <v>619.79999999999995</v>
      </c>
      <c r="CE65" s="227"/>
      <c r="CF65" s="227"/>
      <c r="CG65" s="227"/>
      <c r="CH65" s="227"/>
      <c r="CI65" s="227"/>
      <c r="CJ65" s="227"/>
      <c r="CK65" s="227"/>
      <c r="CL65" s="227"/>
      <c r="CM65" s="228"/>
      <c r="CN65" s="232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4"/>
    </row>
    <row r="66" spans="1:114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83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55"/>
      <c r="BI66" s="150" t="s">
        <v>162</v>
      </c>
      <c r="BJ66" s="151"/>
      <c r="BK66" s="151"/>
      <c r="BL66" s="151"/>
      <c r="BM66" s="151"/>
      <c r="BN66" s="151"/>
      <c r="BO66" s="151"/>
      <c r="BP66" s="151"/>
      <c r="BQ66" s="151"/>
      <c r="BR66" s="151"/>
      <c r="BS66" s="152"/>
      <c r="BT66" s="240">
        <v>195.79999999999998</v>
      </c>
      <c r="BU66" s="151"/>
      <c r="BV66" s="151"/>
      <c r="BW66" s="151"/>
      <c r="BX66" s="151"/>
      <c r="BY66" s="151"/>
      <c r="BZ66" s="151"/>
      <c r="CA66" s="151"/>
      <c r="CB66" s="151"/>
      <c r="CC66" s="152"/>
      <c r="CD66" s="240">
        <v>619.79999999999995</v>
      </c>
      <c r="CE66" s="241"/>
      <c r="CF66" s="241"/>
      <c r="CG66" s="241"/>
      <c r="CH66" s="241"/>
      <c r="CI66" s="241"/>
      <c r="CJ66" s="241"/>
      <c r="CK66" s="241"/>
      <c r="CL66" s="241"/>
      <c r="CM66" s="242"/>
      <c r="CN66" s="206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  <c r="DA66" s="207"/>
      <c r="DB66" s="207"/>
      <c r="DC66" s="207"/>
      <c r="DD66" s="208"/>
    </row>
    <row r="67" spans="1:114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83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55"/>
      <c r="BI67" s="150" t="s">
        <v>162</v>
      </c>
      <c r="BJ67" s="151"/>
      <c r="BK67" s="151"/>
      <c r="BL67" s="151"/>
      <c r="BM67" s="151"/>
      <c r="BN67" s="151"/>
      <c r="BO67" s="151"/>
      <c r="BP67" s="151"/>
      <c r="BQ67" s="151"/>
      <c r="BR67" s="151"/>
      <c r="BS67" s="152"/>
      <c r="BT67" s="150">
        <v>0</v>
      </c>
      <c r="BU67" s="151"/>
      <c r="BV67" s="151"/>
      <c r="BW67" s="151"/>
      <c r="BX67" s="151"/>
      <c r="BY67" s="151"/>
      <c r="BZ67" s="151"/>
      <c r="CA67" s="151"/>
      <c r="CB67" s="151"/>
      <c r="CC67" s="152"/>
      <c r="CD67" s="150">
        <v>0</v>
      </c>
      <c r="CE67" s="151"/>
      <c r="CF67" s="151"/>
      <c r="CG67" s="151"/>
      <c r="CH67" s="151"/>
      <c r="CI67" s="151"/>
      <c r="CJ67" s="151"/>
      <c r="CK67" s="151"/>
      <c r="CL67" s="151"/>
      <c r="CM67" s="152"/>
      <c r="CN67" s="206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  <c r="DA67" s="207"/>
      <c r="DB67" s="207"/>
      <c r="DC67" s="207"/>
      <c r="DD67" s="208"/>
    </row>
    <row r="68" spans="1:114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78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79"/>
      <c r="BI68" s="226" t="s">
        <v>175</v>
      </c>
      <c r="BJ68" s="227"/>
      <c r="BK68" s="227"/>
      <c r="BL68" s="227"/>
      <c r="BM68" s="227"/>
      <c r="BN68" s="227"/>
      <c r="BO68" s="227"/>
      <c r="BP68" s="227"/>
      <c r="BQ68" s="227"/>
      <c r="BR68" s="227"/>
      <c r="BS68" s="228"/>
      <c r="BT68" s="226">
        <f>BT69+BT70</f>
        <v>75.19</v>
      </c>
      <c r="BU68" s="227"/>
      <c r="BV68" s="227"/>
      <c r="BW68" s="227"/>
      <c r="BX68" s="227"/>
      <c r="BY68" s="227"/>
      <c r="BZ68" s="227"/>
      <c r="CA68" s="227"/>
      <c r="CB68" s="227"/>
      <c r="CC68" s="228"/>
      <c r="CD68" s="246">
        <f>CD69+CD70</f>
        <v>112.24499999999999</v>
      </c>
      <c r="CE68" s="250"/>
      <c r="CF68" s="250"/>
      <c r="CG68" s="250"/>
      <c r="CH68" s="250"/>
      <c r="CI68" s="250"/>
      <c r="CJ68" s="250"/>
      <c r="CK68" s="250"/>
      <c r="CL68" s="250"/>
      <c r="CM68" s="251"/>
      <c r="CN68" s="232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4"/>
      <c r="DJ68" s="84"/>
    </row>
    <row r="69" spans="1:114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83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55"/>
      <c r="BI69" s="150" t="s">
        <v>175</v>
      </c>
      <c r="BJ69" s="151"/>
      <c r="BK69" s="151"/>
      <c r="BL69" s="151"/>
      <c r="BM69" s="151"/>
      <c r="BN69" s="151"/>
      <c r="BO69" s="151"/>
      <c r="BP69" s="151"/>
      <c r="BQ69" s="151"/>
      <c r="BR69" s="151"/>
      <c r="BS69" s="152"/>
      <c r="BT69" s="150">
        <v>17.82</v>
      </c>
      <c r="BU69" s="151"/>
      <c r="BV69" s="151"/>
      <c r="BW69" s="151"/>
      <c r="BX69" s="151"/>
      <c r="BY69" s="151"/>
      <c r="BZ69" s="151"/>
      <c r="CA69" s="151"/>
      <c r="CB69" s="151"/>
      <c r="CC69" s="152"/>
      <c r="CD69" s="240">
        <v>39.171999999999997</v>
      </c>
      <c r="CE69" s="241"/>
      <c r="CF69" s="241"/>
      <c r="CG69" s="241"/>
      <c r="CH69" s="241"/>
      <c r="CI69" s="241"/>
      <c r="CJ69" s="241"/>
      <c r="CK69" s="241"/>
      <c r="CL69" s="241"/>
      <c r="CM69" s="242"/>
      <c r="CN69" s="206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  <c r="DA69" s="207"/>
      <c r="DB69" s="207"/>
      <c r="DC69" s="207"/>
      <c r="DD69" s="208"/>
    </row>
    <row r="70" spans="1:114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83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55"/>
      <c r="BI70" s="150" t="s">
        <v>175</v>
      </c>
      <c r="BJ70" s="151"/>
      <c r="BK70" s="151"/>
      <c r="BL70" s="151"/>
      <c r="BM70" s="151"/>
      <c r="BN70" s="151"/>
      <c r="BO70" s="151"/>
      <c r="BP70" s="151"/>
      <c r="BQ70" s="151"/>
      <c r="BR70" s="151"/>
      <c r="BS70" s="152"/>
      <c r="BT70" s="150">
        <v>57.37</v>
      </c>
      <c r="BU70" s="151"/>
      <c r="BV70" s="151"/>
      <c r="BW70" s="151"/>
      <c r="BX70" s="151"/>
      <c r="BY70" s="151"/>
      <c r="BZ70" s="151"/>
      <c r="CA70" s="151"/>
      <c r="CB70" s="151"/>
      <c r="CC70" s="152"/>
      <c r="CD70" s="240">
        <v>73.072999999999993</v>
      </c>
      <c r="CE70" s="241"/>
      <c r="CF70" s="241"/>
      <c r="CG70" s="241"/>
      <c r="CH70" s="241"/>
      <c r="CI70" s="241"/>
      <c r="CJ70" s="241"/>
      <c r="CK70" s="241"/>
      <c r="CL70" s="241"/>
      <c r="CM70" s="242"/>
      <c r="CN70" s="206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8"/>
    </row>
    <row r="71" spans="1:114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54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55"/>
      <c r="BI71" s="150" t="s">
        <v>182</v>
      </c>
      <c r="BJ71" s="151"/>
      <c r="BK71" s="151"/>
      <c r="BL71" s="151"/>
      <c r="BM71" s="151"/>
      <c r="BN71" s="151"/>
      <c r="BO71" s="151"/>
      <c r="BP71" s="151"/>
      <c r="BQ71" s="151"/>
      <c r="BR71" s="151"/>
      <c r="BS71" s="152"/>
      <c r="BT71" s="252">
        <v>0.81</v>
      </c>
      <c r="BU71" s="253"/>
      <c r="BV71" s="253"/>
      <c r="BW71" s="253"/>
      <c r="BX71" s="253"/>
      <c r="BY71" s="253"/>
      <c r="BZ71" s="253"/>
      <c r="CA71" s="253"/>
      <c r="CB71" s="253"/>
      <c r="CC71" s="254"/>
      <c r="CD71" s="252">
        <v>0.88939999999999997</v>
      </c>
      <c r="CE71" s="253"/>
      <c r="CF71" s="253"/>
      <c r="CG71" s="253"/>
      <c r="CH71" s="253"/>
      <c r="CI71" s="253"/>
      <c r="CJ71" s="253"/>
      <c r="CK71" s="253"/>
      <c r="CL71" s="253"/>
      <c r="CM71" s="254"/>
      <c r="CN71" s="206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  <c r="DA71" s="207"/>
      <c r="DB71" s="207"/>
      <c r="DC71" s="207"/>
      <c r="DD71" s="208"/>
    </row>
    <row r="72" spans="1:114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54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55"/>
      <c r="BI72" s="150" t="s">
        <v>9</v>
      </c>
      <c r="BJ72" s="151"/>
      <c r="BK72" s="151"/>
      <c r="BL72" s="151"/>
      <c r="BM72" s="151"/>
      <c r="BN72" s="151"/>
      <c r="BO72" s="151"/>
      <c r="BP72" s="151"/>
      <c r="BQ72" s="151"/>
      <c r="BR72" s="151"/>
      <c r="BS72" s="152"/>
      <c r="BT72" s="243" t="s">
        <v>77</v>
      </c>
      <c r="BU72" s="244"/>
      <c r="BV72" s="244"/>
      <c r="BW72" s="244"/>
      <c r="BX72" s="244"/>
      <c r="BY72" s="244"/>
      <c r="BZ72" s="244"/>
      <c r="CA72" s="244"/>
      <c r="CB72" s="244"/>
      <c r="CC72" s="245"/>
      <c r="CD72" s="200">
        <v>19686.195803966999</v>
      </c>
      <c r="CE72" s="201"/>
      <c r="CF72" s="201"/>
      <c r="CG72" s="201"/>
      <c r="CH72" s="201"/>
      <c r="CI72" s="201"/>
      <c r="CJ72" s="201"/>
      <c r="CK72" s="201"/>
      <c r="CL72" s="201"/>
      <c r="CM72" s="202"/>
      <c r="CN72" s="206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8"/>
    </row>
    <row r="73" spans="1:114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83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55"/>
      <c r="BI73" s="150" t="s">
        <v>9</v>
      </c>
      <c r="BJ73" s="151"/>
      <c r="BK73" s="151"/>
      <c r="BL73" s="151"/>
      <c r="BM73" s="151"/>
      <c r="BN73" s="151"/>
      <c r="BO73" s="151"/>
      <c r="BP73" s="151"/>
      <c r="BQ73" s="151"/>
      <c r="BR73" s="151"/>
      <c r="BS73" s="152"/>
      <c r="BT73" s="243" t="s">
        <v>77</v>
      </c>
      <c r="BU73" s="244"/>
      <c r="BV73" s="244"/>
      <c r="BW73" s="244"/>
      <c r="BX73" s="244"/>
      <c r="BY73" s="244"/>
      <c r="BZ73" s="244"/>
      <c r="CA73" s="244"/>
      <c r="CB73" s="244"/>
      <c r="CC73" s="245"/>
      <c r="CD73" s="150" t="s">
        <v>77</v>
      </c>
      <c r="CE73" s="151"/>
      <c r="CF73" s="151"/>
      <c r="CG73" s="151"/>
      <c r="CH73" s="151"/>
      <c r="CI73" s="151"/>
      <c r="CJ73" s="151"/>
      <c r="CK73" s="151"/>
      <c r="CL73" s="151"/>
      <c r="CM73" s="152"/>
      <c r="CN73" s="206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8"/>
    </row>
    <row r="74" spans="1:114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54"/>
      <c r="K74" s="218" t="s">
        <v>188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55"/>
      <c r="BI74" s="150" t="s">
        <v>182</v>
      </c>
      <c r="BJ74" s="151"/>
      <c r="BK74" s="151"/>
      <c r="BL74" s="151"/>
      <c r="BM74" s="151"/>
      <c r="BN74" s="151"/>
      <c r="BO74" s="151"/>
      <c r="BP74" s="151"/>
      <c r="BQ74" s="151"/>
      <c r="BR74" s="151"/>
      <c r="BS74" s="152"/>
      <c r="BT74" s="255">
        <v>9.4381637571410124</v>
      </c>
      <c r="BU74" s="244"/>
      <c r="BV74" s="244"/>
      <c r="BW74" s="244"/>
      <c r="BX74" s="244"/>
      <c r="BY74" s="244"/>
      <c r="BZ74" s="244"/>
      <c r="CA74" s="244"/>
      <c r="CB74" s="244"/>
      <c r="CC74" s="245"/>
      <c r="CD74" s="150" t="s">
        <v>86</v>
      </c>
      <c r="CE74" s="151"/>
      <c r="CF74" s="151"/>
      <c r="CG74" s="151"/>
      <c r="CH74" s="151"/>
      <c r="CI74" s="151"/>
      <c r="CJ74" s="151"/>
      <c r="CK74" s="151"/>
      <c r="CL74" s="151"/>
      <c r="CM74" s="152"/>
      <c r="CN74" s="173" t="s">
        <v>86</v>
      </c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  <c r="DA74" s="174"/>
      <c r="DB74" s="174"/>
      <c r="DC74" s="174"/>
      <c r="DD74" s="175"/>
    </row>
    <row r="75" spans="1:114" ht="15" customHeight="1" x14ac:dyDescent="0.25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</row>
  </sheetData>
  <autoFilter ref="A17:DD74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mergeCells count="366"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CN18:DD18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BT14:CC14"/>
    <mergeCell ref="A15:I16"/>
    <mergeCell ref="J15:BH16"/>
    <mergeCell ref="BI15:BS16"/>
    <mergeCell ref="BT15:CM15"/>
    <mergeCell ref="A18:I18"/>
    <mergeCell ref="K18:BG18"/>
    <mergeCell ref="BI18:BS18"/>
    <mergeCell ref="BT18:CC18"/>
    <mergeCell ref="CD18:CM18"/>
    <mergeCell ref="A5:DD5"/>
    <mergeCell ref="A6:DD6"/>
    <mergeCell ref="A7:DD7"/>
    <mergeCell ref="A8:DD8"/>
    <mergeCell ref="AG10:CI10"/>
    <mergeCell ref="J11:BN11"/>
    <mergeCell ref="J12:BN12"/>
    <mergeCell ref="AQ13:AX13"/>
    <mergeCell ref="AY13:AZ13"/>
    <mergeCell ref="BA13:BH13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75"/>
  <sheetViews>
    <sheetView view="pageBreakPreview" zoomScaleNormal="100" zoomScaleSheetLayoutView="100" workbookViewId="0">
      <selection activeCell="DK36" sqref="DK36"/>
    </sheetView>
  </sheetViews>
  <sheetFormatPr defaultColWidth="0.85546875" defaultRowHeight="15" customHeight="1" x14ac:dyDescent="0.25"/>
  <cols>
    <col min="1" max="8" width="0.85546875" style="2"/>
    <col min="9" max="9" width="1.7109375" style="2" customWidth="1"/>
    <col min="10" max="13" width="0.85546875" style="2"/>
    <col min="14" max="14" width="2.7109375" style="2" bestFit="1" customWidth="1"/>
    <col min="15" max="77" width="0.85546875" style="2"/>
    <col min="78" max="78" width="2" style="2" customWidth="1"/>
    <col min="79" max="89" width="0.85546875" style="2"/>
    <col min="90" max="90" width="2" style="2" customWidth="1"/>
    <col min="91" max="113" width="0.85546875" style="2"/>
    <col min="114" max="114" width="17.140625" style="2" customWidth="1"/>
    <col min="115" max="115" width="11.42578125" style="2" customWidth="1"/>
    <col min="116" max="119" width="0.85546875" style="2"/>
    <col min="120" max="120" width="7" style="2" customWidth="1"/>
    <col min="121" max="126" width="0.85546875" style="2"/>
    <col min="127" max="127" width="10.5703125" style="2" customWidth="1"/>
    <col min="128" max="264" width="0.85546875" style="2"/>
    <col min="265" max="265" width="1.7109375" style="2" customWidth="1"/>
    <col min="266" max="269" width="0.85546875" style="2"/>
    <col min="270" max="270" width="2.7109375" style="2" bestFit="1" customWidth="1"/>
    <col min="271" max="333" width="0.85546875" style="2"/>
    <col min="334" max="334" width="2" style="2" customWidth="1"/>
    <col min="335" max="345" width="0.85546875" style="2"/>
    <col min="346" max="346" width="2" style="2" customWidth="1"/>
    <col min="347" max="369" width="0.85546875" style="2"/>
    <col min="370" max="370" width="15.28515625" style="2" customWidth="1"/>
    <col min="371" max="375" width="0.85546875" style="2"/>
    <col min="376" max="376" width="7" style="2" customWidth="1"/>
    <col min="377" max="382" width="0.85546875" style="2"/>
    <col min="383" max="383" width="10.5703125" style="2" customWidth="1"/>
    <col min="384" max="520" width="0.85546875" style="2"/>
    <col min="521" max="521" width="1.7109375" style="2" customWidth="1"/>
    <col min="522" max="525" width="0.85546875" style="2"/>
    <col min="526" max="526" width="2.7109375" style="2" bestFit="1" customWidth="1"/>
    <col min="527" max="589" width="0.85546875" style="2"/>
    <col min="590" max="590" width="2" style="2" customWidth="1"/>
    <col min="591" max="601" width="0.85546875" style="2"/>
    <col min="602" max="602" width="2" style="2" customWidth="1"/>
    <col min="603" max="625" width="0.85546875" style="2"/>
    <col min="626" max="626" width="15.28515625" style="2" customWidth="1"/>
    <col min="627" max="631" width="0.85546875" style="2"/>
    <col min="632" max="632" width="7" style="2" customWidth="1"/>
    <col min="633" max="638" width="0.85546875" style="2"/>
    <col min="639" max="639" width="10.5703125" style="2" customWidth="1"/>
    <col min="640" max="776" width="0.85546875" style="2"/>
    <col min="777" max="777" width="1.7109375" style="2" customWidth="1"/>
    <col min="778" max="781" width="0.85546875" style="2"/>
    <col min="782" max="782" width="2.7109375" style="2" bestFit="1" customWidth="1"/>
    <col min="783" max="845" width="0.85546875" style="2"/>
    <col min="846" max="846" width="2" style="2" customWidth="1"/>
    <col min="847" max="857" width="0.85546875" style="2"/>
    <col min="858" max="858" width="2" style="2" customWidth="1"/>
    <col min="859" max="881" width="0.85546875" style="2"/>
    <col min="882" max="882" width="15.28515625" style="2" customWidth="1"/>
    <col min="883" max="887" width="0.85546875" style="2"/>
    <col min="888" max="888" width="7" style="2" customWidth="1"/>
    <col min="889" max="894" width="0.85546875" style="2"/>
    <col min="895" max="895" width="10.5703125" style="2" customWidth="1"/>
    <col min="896" max="1032" width="0.85546875" style="2"/>
    <col min="1033" max="1033" width="1.7109375" style="2" customWidth="1"/>
    <col min="1034" max="1037" width="0.85546875" style="2"/>
    <col min="1038" max="1038" width="2.7109375" style="2" bestFit="1" customWidth="1"/>
    <col min="1039" max="1101" width="0.85546875" style="2"/>
    <col min="1102" max="1102" width="2" style="2" customWidth="1"/>
    <col min="1103" max="1113" width="0.85546875" style="2"/>
    <col min="1114" max="1114" width="2" style="2" customWidth="1"/>
    <col min="1115" max="1137" width="0.85546875" style="2"/>
    <col min="1138" max="1138" width="15.28515625" style="2" customWidth="1"/>
    <col min="1139" max="1143" width="0.85546875" style="2"/>
    <col min="1144" max="1144" width="7" style="2" customWidth="1"/>
    <col min="1145" max="1150" width="0.85546875" style="2"/>
    <col min="1151" max="1151" width="10.5703125" style="2" customWidth="1"/>
    <col min="1152" max="1288" width="0.85546875" style="2"/>
    <col min="1289" max="1289" width="1.7109375" style="2" customWidth="1"/>
    <col min="1290" max="1293" width="0.85546875" style="2"/>
    <col min="1294" max="1294" width="2.7109375" style="2" bestFit="1" customWidth="1"/>
    <col min="1295" max="1357" width="0.85546875" style="2"/>
    <col min="1358" max="1358" width="2" style="2" customWidth="1"/>
    <col min="1359" max="1369" width="0.85546875" style="2"/>
    <col min="1370" max="1370" width="2" style="2" customWidth="1"/>
    <col min="1371" max="1393" width="0.85546875" style="2"/>
    <col min="1394" max="1394" width="15.28515625" style="2" customWidth="1"/>
    <col min="1395" max="1399" width="0.85546875" style="2"/>
    <col min="1400" max="1400" width="7" style="2" customWidth="1"/>
    <col min="1401" max="1406" width="0.85546875" style="2"/>
    <col min="1407" max="1407" width="10.5703125" style="2" customWidth="1"/>
    <col min="1408" max="1544" width="0.85546875" style="2"/>
    <col min="1545" max="1545" width="1.7109375" style="2" customWidth="1"/>
    <col min="1546" max="1549" width="0.85546875" style="2"/>
    <col min="1550" max="1550" width="2.7109375" style="2" bestFit="1" customWidth="1"/>
    <col min="1551" max="1613" width="0.85546875" style="2"/>
    <col min="1614" max="1614" width="2" style="2" customWidth="1"/>
    <col min="1615" max="1625" width="0.85546875" style="2"/>
    <col min="1626" max="1626" width="2" style="2" customWidth="1"/>
    <col min="1627" max="1649" width="0.85546875" style="2"/>
    <col min="1650" max="1650" width="15.28515625" style="2" customWidth="1"/>
    <col min="1651" max="1655" width="0.85546875" style="2"/>
    <col min="1656" max="1656" width="7" style="2" customWidth="1"/>
    <col min="1657" max="1662" width="0.85546875" style="2"/>
    <col min="1663" max="1663" width="10.5703125" style="2" customWidth="1"/>
    <col min="1664" max="1800" width="0.85546875" style="2"/>
    <col min="1801" max="1801" width="1.7109375" style="2" customWidth="1"/>
    <col min="1802" max="1805" width="0.85546875" style="2"/>
    <col min="1806" max="1806" width="2.7109375" style="2" bestFit="1" customWidth="1"/>
    <col min="1807" max="1869" width="0.85546875" style="2"/>
    <col min="1870" max="1870" width="2" style="2" customWidth="1"/>
    <col min="1871" max="1881" width="0.85546875" style="2"/>
    <col min="1882" max="1882" width="2" style="2" customWidth="1"/>
    <col min="1883" max="1905" width="0.85546875" style="2"/>
    <col min="1906" max="1906" width="15.28515625" style="2" customWidth="1"/>
    <col min="1907" max="1911" width="0.85546875" style="2"/>
    <col min="1912" max="1912" width="7" style="2" customWidth="1"/>
    <col min="1913" max="1918" width="0.85546875" style="2"/>
    <col min="1919" max="1919" width="10.5703125" style="2" customWidth="1"/>
    <col min="1920" max="2056" width="0.85546875" style="2"/>
    <col min="2057" max="2057" width="1.7109375" style="2" customWidth="1"/>
    <col min="2058" max="2061" width="0.85546875" style="2"/>
    <col min="2062" max="2062" width="2.7109375" style="2" bestFit="1" customWidth="1"/>
    <col min="2063" max="2125" width="0.85546875" style="2"/>
    <col min="2126" max="2126" width="2" style="2" customWidth="1"/>
    <col min="2127" max="2137" width="0.85546875" style="2"/>
    <col min="2138" max="2138" width="2" style="2" customWidth="1"/>
    <col min="2139" max="2161" width="0.85546875" style="2"/>
    <col min="2162" max="2162" width="15.28515625" style="2" customWidth="1"/>
    <col min="2163" max="2167" width="0.85546875" style="2"/>
    <col min="2168" max="2168" width="7" style="2" customWidth="1"/>
    <col min="2169" max="2174" width="0.85546875" style="2"/>
    <col min="2175" max="2175" width="10.5703125" style="2" customWidth="1"/>
    <col min="2176" max="2312" width="0.85546875" style="2"/>
    <col min="2313" max="2313" width="1.7109375" style="2" customWidth="1"/>
    <col min="2314" max="2317" width="0.85546875" style="2"/>
    <col min="2318" max="2318" width="2.7109375" style="2" bestFit="1" customWidth="1"/>
    <col min="2319" max="2381" width="0.85546875" style="2"/>
    <col min="2382" max="2382" width="2" style="2" customWidth="1"/>
    <col min="2383" max="2393" width="0.85546875" style="2"/>
    <col min="2394" max="2394" width="2" style="2" customWidth="1"/>
    <col min="2395" max="2417" width="0.85546875" style="2"/>
    <col min="2418" max="2418" width="15.28515625" style="2" customWidth="1"/>
    <col min="2419" max="2423" width="0.85546875" style="2"/>
    <col min="2424" max="2424" width="7" style="2" customWidth="1"/>
    <col min="2425" max="2430" width="0.85546875" style="2"/>
    <col min="2431" max="2431" width="10.5703125" style="2" customWidth="1"/>
    <col min="2432" max="2568" width="0.85546875" style="2"/>
    <col min="2569" max="2569" width="1.7109375" style="2" customWidth="1"/>
    <col min="2570" max="2573" width="0.85546875" style="2"/>
    <col min="2574" max="2574" width="2.7109375" style="2" bestFit="1" customWidth="1"/>
    <col min="2575" max="2637" width="0.85546875" style="2"/>
    <col min="2638" max="2638" width="2" style="2" customWidth="1"/>
    <col min="2639" max="2649" width="0.85546875" style="2"/>
    <col min="2650" max="2650" width="2" style="2" customWidth="1"/>
    <col min="2651" max="2673" width="0.85546875" style="2"/>
    <col min="2674" max="2674" width="15.28515625" style="2" customWidth="1"/>
    <col min="2675" max="2679" width="0.85546875" style="2"/>
    <col min="2680" max="2680" width="7" style="2" customWidth="1"/>
    <col min="2681" max="2686" width="0.85546875" style="2"/>
    <col min="2687" max="2687" width="10.5703125" style="2" customWidth="1"/>
    <col min="2688" max="2824" width="0.85546875" style="2"/>
    <col min="2825" max="2825" width="1.7109375" style="2" customWidth="1"/>
    <col min="2826" max="2829" width="0.85546875" style="2"/>
    <col min="2830" max="2830" width="2.7109375" style="2" bestFit="1" customWidth="1"/>
    <col min="2831" max="2893" width="0.85546875" style="2"/>
    <col min="2894" max="2894" width="2" style="2" customWidth="1"/>
    <col min="2895" max="2905" width="0.85546875" style="2"/>
    <col min="2906" max="2906" width="2" style="2" customWidth="1"/>
    <col min="2907" max="2929" width="0.85546875" style="2"/>
    <col min="2930" max="2930" width="15.28515625" style="2" customWidth="1"/>
    <col min="2931" max="2935" width="0.85546875" style="2"/>
    <col min="2936" max="2936" width="7" style="2" customWidth="1"/>
    <col min="2937" max="2942" width="0.85546875" style="2"/>
    <col min="2943" max="2943" width="10.5703125" style="2" customWidth="1"/>
    <col min="2944" max="3080" width="0.85546875" style="2"/>
    <col min="3081" max="3081" width="1.7109375" style="2" customWidth="1"/>
    <col min="3082" max="3085" width="0.85546875" style="2"/>
    <col min="3086" max="3086" width="2.7109375" style="2" bestFit="1" customWidth="1"/>
    <col min="3087" max="3149" width="0.85546875" style="2"/>
    <col min="3150" max="3150" width="2" style="2" customWidth="1"/>
    <col min="3151" max="3161" width="0.85546875" style="2"/>
    <col min="3162" max="3162" width="2" style="2" customWidth="1"/>
    <col min="3163" max="3185" width="0.85546875" style="2"/>
    <col min="3186" max="3186" width="15.28515625" style="2" customWidth="1"/>
    <col min="3187" max="3191" width="0.85546875" style="2"/>
    <col min="3192" max="3192" width="7" style="2" customWidth="1"/>
    <col min="3193" max="3198" width="0.85546875" style="2"/>
    <col min="3199" max="3199" width="10.5703125" style="2" customWidth="1"/>
    <col min="3200" max="3336" width="0.85546875" style="2"/>
    <col min="3337" max="3337" width="1.7109375" style="2" customWidth="1"/>
    <col min="3338" max="3341" width="0.85546875" style="2"/>
    <col min="3342" max="3342" width="2.7109375" style="2" bestFit="1" customWidth="1"/>
    <col min="3343" max="3405" width="0.85546875" style="2"/>
    <col min="3406" max="3406" width="2" style="2" customWidth="1"/>
    <col min="3407" max="3417" width="0.85546875" style="2"/>
    <col min="3418" max="3418" width="2" style="2" customWidth="1"/>
    <col min="3419" max="3441" width="0.85546875" style="2"/>
    <col min="3442" max="3442" width="15.28515625" style="2" customWidth="1"/>
    <col min="3443" max="3447" width="0.85546875" style="2"/>
    <col min="3448" max="3448" width="7" style="2" customWidth="1"/>
    <col min="3449" max="3454" width="0.85546875" style="2"/>
    <col min="3455" max="3455" width="10.5703125" style="2" customWidth="1"/>
    <col min="3456" max="3592" width="0.85546875" style="2"/>
    <col min="3593" max="3593" width="1.7109375" style="2" customWidth="1"/>
    <col min="3594" max="3597" width="0.85546875" style="2"/>
    <col min="3598" max="3598" width="2.7109375" style="2" bestFit="1" customWidth="1"/>
    <col min="3599" max="3661" width="0.85546875" style="2"/>
    <col min="3662" max="3662" width="2" style="2" customWidth="1"/>
    <col min="3663" max="3673" width="0.85546875" style="2"/>
    <col min="3674" max="3674" width="2" style="2" customWidth="1"/>
    <col min="3675" max="3697" width="0.85546875" style="2"/>
    <col min="3698" max="3698" width="15.28515625" style="2" customWidth="1"/>
    <col min="3699" max="3703" width="0.85546875" style="2"/>
    <col min="3704" max="3704" width="7" style="2" customWidth="1"/>
    <col min="3705" max="3710" width="0.85546875" style="2"/>
    <col min="3711" max="3711" width="10.5703125" style="2" customWidth="1"/>
    <col min="3712" max="3848" width="0.85546875" style="2"/>
    <col min="3849" max="3849" width="1.7109375" style="2" customWidth="1"/>
    <col min="3850" max="3853" width="0.85546875" style="2"/>
    <col min="3854" max="3854" width="2.7109375" style="2" bestFit="1" customWidth="1"/>
    <col min="3855" max="3917" width="0.85546875" style="2"/>
    <col min="3918" max="3918" width="2" style="2" customWidth="1"/>
    <col min="3919" max="3929" width="0.85546875" style="2"/>
    <col min="3930" max="3930" width="2" style="2" customWidth="1"/>
    <col min="3931" max="3953" width="0.85546875" style="2"/>
    <col min="3954" max="3954" width="15.28515625" style="2" customWidth="1"/>
    <col min="3955" max="3959" width="0.85546875" style="2"/>
    <col min="3960" max="3960" width="7" style="2" customWidth="1"/>
    <col min="3961" max="3966" width="0.85546875" style="2"/>
    <col min="3967" max="3967" width="10.5703125" style="2" customWidth="1"/>
    <col min="3968" max="4104" width="0.85546875" style="2"/>
    <col min="4105" max="4105" width="1.7109375" style="2" customWidth="1"/>
    <col min="4106" max="4109" width="0.85546875" style="2"/>
    <col min="4110" max="4110" width="2.7109375" style="2" bestFit="1" customWidth="1"/>
    <col min="4111" max="4173" width="0.85546875" style="2"/>
    <col min="4174" max="4174" width="2" style="2" customWidth="1"/>
    <col min="4175" max="4185" width="0.85546875" style="2"/>
    <col min="4186" max="4186" width="2" style="2" customWidth="1"/>
    <col min="4187" max="4209" width="0.85546875" style="2"/>
    <col min="4210" max="4210" width="15.28515625" style="2" customWidth="1"/>
    <col min="4211" max="4215" width="0.85546875" style="2"/>
    <col min="4216" max="4216" width="7" style="2" customWidth="1"/>
    <col min="4217" max="4222" width="0.85546875" style="2"/>
    <col min="4223" max="4223" width="10.5703125" style="2" customWidth="1"/>
    <col min="4224" max="4360" width="0.85546875" style="2"/>
    <col min="4361" max="4361" width="1.7109375" style="2" customWidth="1"/>
    <col min="4362" max="4365" width="0.85546875" style="2"/>
    <col min="4366" max="4366" width="2.7109375" style="2" bestFit="1" customWidth="1"/>
    <col min="4367" max="4429" width="0.85546875" style="2"/>
    <col min="4430" max="4430" width="2" style="2" customWidth="1"/>
    <col min="4431" max="4441" width="0.85546875" style="2"/>
    <col min="4442" max="4442" width="2" style="2" customWidth="1"/>
    <col min="4443" max="4465" width="0.85546875" style="2"/>
    <col min="4466" max="4466" width="15.28515625" style="2" customWidth="1"/>
    <col min="4467" max="4471" width="0.85546875" style="2"/>
    <col min="4472" max="4472" width="7" style="2" customWidth="1"/>
    <col min="4473" max="4478" width="0.85546875" style="2"/>
    <col min="4479" max="4479" width="10.5703125" style="2" customWidth="1"/>
    <col min="4480" max="4616" width="0.85546875" style="2"/>
    <col min="4617" max="4617" width="1.7109375" style="2" customWidth="1"/>
    <col min="4618" max="4621" width="0.85546875" style="2"/>
    <col min="4622" max="4622" width="2.7109375" style="2" bestFit="1" customWidth="1"/>
    <col min="4623" max="4685" width="0.85546875" style="2"/>
    <col min="4686" max="4686" width="2" style="2" customWidth="1"/>
    <col min="4687" max="4697" width="0.85546875" style="2"/>
    <col min="4698" max="4698" width="2" style="2" customWidth="1"/>
    <col min="4699" max="4721" width="0.85546875" style="2"/>
    <col min="4722" max="4722" width="15.28515625" style="2" customWidth="1"/>
    <col min="4723" max="4727" width="0.85546875" style="2"/>
    <col min="4728" max="4728" width="7" style="2" customWidth="1"/>
    <col min="4729" max="4734" width="0.85546875" style="2"/>
    <col min="4735" max="4735" width="10.5703125" style="2" customWidth="1"/>
    <col min="4736" max="4872" width="0.85546875" style="2"/>
    <col min="4873" max="4873" width="1.7109375" style="2" customWidth="1"/>
    <col min="4874" max="4877" width="0.85546875" style="2"/>
    <col min="4878" max="4878" width="2.7109375" style="2" bestFit="1" customWidth="1"/>
    <col min="4879" max="4941" width="0.85546875" style="2"/>
    <col min="4942" max="4942" width="2" style="2" customWidth="1"/>
    <col min="4943" max="4953" width="0.85546875" style="2"/>
    <col min="4954" max="4954" width="2" style="2" customWidth="1"/>
    <col min="4955" max="4977" width="0.85546875" style="2"/>
    <col min="4978" max="4978" width="15.28515625" style="2" customWidth="1"/>
    <col min="4979" max="4983" width="0.85546875" style="2"/>
    <col min="4984" max="4984" width="7" style="2" customWidth="1"/>
    <col min="4985" max="4990" width="0.85546875" style="2"/>
    <col min="4991" max="4991" width="10.5703125" style="2" customWidth="1"/>
    <col min="4992" max="5128" width="0.85546875" style="2"/>
    <col min="5129" max="5129" width="1.7109375" style="2" customWidth="1"/>
    <col min="5130" max="5133" width="0.85546875" style="2"/>
    <col min="5134" max="5134" width="2.7109375" style="2" bestFit="1" customWidth="1"/>
    <col min="5135" max="5197" width="0.85546875" style="2"/>
    <col min="5198" max="5198" width="2" style="2" customWidth="1"/>
    <col min="5199" max="5209" width="0.85546875" style="2"/>
    <col min="5210" max="5210" width="2" style="2" customWidth="1"/>
    <col min="5211" max="5233" width="0.85546875" style="2"/>
    <col min="5234" max="5234" width="15.28515625" style="2" customWidth="1"/>
    <col min="5235" max="5239" width="0.85546875" style="2"/>
    <col min="5240" max="5240" width="7" style="2" customWidth="1"/>
    <col min="5241" max="5246" width="0.85546875" style="2"/>
    <col min="5247" max="5247" width="10.5703125" style="2" customWidth="1"/>
    <col min="5248" max="5384" width="0.85546875" style="2"/>
    <col min="5385" max="5385" width="1.7109375" style="2" customWidth="1"/>
    <col min="5386" max="5389" width="0.85546875" style="2"/>
    <col min="5390" max="5390" width="2.7109375" style="2" bestFit="1" customWidth="1"/>
    <col min="5391" max="5453" width="0.85546875" style="2"/>
    <col min="5454" max="5454" width="2" style="2" customWidth="1"/>
    <col min="5455" max="5465" width="0.85546875" style="2"/>
    <col min="5466" max="5466" width="2" style="2" customWidth="1"/>
    <col min="5467" max="5489" width="0.85546875" style="2"/>
    <col min="5490" max="5490" width="15.28515625" style="2" customWidth="1"/>
    <col min="5491" max="5495" width="0.85546875" style="2"/>
    <col min="5496" max="5496" width="7" style="2" customWidth="1"/>
    <col min="5497" max="5502" width="0.85546875" style="2"/>
    <col min="5503" max="5503" width="10.5703125" style="2" customWidth="1"/>
    <col min="5504" max="5640" width="0.85546875" style="2"/>
    <col min="5641" max="5641" width="1.7109375" style="2" customWidth="1"/>
    <col min="5642" max="5645" width="0.85546875" style="2"/>
    <col min="5646" max="5646" width="2.7109375" style="2" bestFit="1" customWidth="1"/>
    <col min="5647" max="5709" width="0.85546875" style="2"/>
    <col min="5710" max="5710" width="2" style="2" customWidth="1"/>
    <col min="5711" max="5721" width="0.85546875" style="2"/>
    <col min="5722" max="5722" width="2" style="2" customWidth="1"/>
    <col min="5723" max="5745" width="0.85546875" style="2"/>
    <col min="5746" max="5746" width="15.28515625" style="2" customWidth="1"/>
    <col min="5747" max="5751" width="0.85546875" style="2"/>
    <col min="5752" max="5752" width="7" style="2" customWidth="1"/>
    <col min="5753" max="5758" width="0.85546875" style="2"/>
    <col min="5759" max="5759" width="10.5703125" style="2" customWidth="1"/>
    <col min="5760" max="5896" width="0.85546875" style="2"/>
    <col min="5897" max="5897" width="1.7109375" style="2" customWidth="1"/>
    <col min="5898" max="5901" width="0.85546875" style="2"/>
    <col min="5902" max="5902" width="2.7109375" style="2" bestFit="1" customWidth="1"/>
    <col min="5903" max="5965" width="0.85546875" style="2"/>
    <col min="5966" max="5966" width="2" style="2" customWidth="1"/>
    <col min="5967" max="5977" width="0.85546875" style="2"/>
    <col min="5978" max="5978" width="2" style="2" customWidth="1"/>
    <col min="5979" max="6001" width="0.85546875" style="2"/>
    <col min="6002" max="6002" width="15.28515625" style="2" customWidth="1"/>
    <col min="6003" max="6007" width="0.85546875" style="2"/>
    <col min="6008" max="6008" width="7" style="2" customWidth="1"/>
    <col min="6009" max="6014" width="0.85546875" style="2"/>
    <col min="6015" max="6015" width="10.5703125" style="2" customWidth="1"/>
    <col min="6016" max="6152" width="0.85546875" style="2"/>
    <col min="6153" max="6153" width="1.7109375" style="2" customWidth="1"/>
    <col min="6154" max="6157" width="0.85546875" style="2"/>
    <col min="6158" max="6158" width="2.7109375" style="2" bestFit="1" customWidth="1"/>
    <col min="6159" max="6221" width="0.85546875" style="2"/>
    <col min="6222" max="6222" width="2" style="2" customWidth="1"/>
    <col min="6223" max="6233" width="0.85546875" style="2"/>
    <col min="6234" max="6234" width="2" style="2" customWidth="1"/>
    <col min="6235" max="6257" width="0.85546875" style="2"/>
    <col min="6258" max="6258" width="15.28515625" style="2" customWidth="1"/>
    <col min="6259" max="6263" width="0.85546875" style="2"/>
    <col min="6264" max="6264" width="7" style="2" customWidth="1"/>
    <col min="6265" max="6270" width="0.85546875" style="2"/>
    <col min="6271" max="6271" width="10.5703125" style="2" customWidth="1"/>
    <col min="6272" max="6408" width="0.85546875" style="2"/>
    <col min="6409" max="6409" width="1.7109375" style="2" customWidth="1"/>
    <col min="6410" max="6413" width="0.85546875" style="2"/>
    <col min="6414" max="6414" width="2.7109375" style="2" bestFit="1" customWidth="1"/>
    <col min="6415" max="6477" width="0.85546875" style="2"/>
    <col min="6478" max="6478" width="2" style="2" customWidth="1"/>
    <col min="6479" max="6489" width="0.85546875" style="2"/>
    <col min="6490" max="6490" width="2" style="2" customWidth="1"/>
    <col min="6491" max="6513" width="0.85546875" style="2"/>
    <col min="6514" max="6514" width="15.28515625" style="2" customWidth="1"/>
    <col min="6515" max="6519" width="0.85546875" style="2"/>
    <col min="6520" max="6520" width="7" style="2" customWidth="1"/>
    <col min="6521" max="6526" width="0.85546875" style="2"/>
    <col min="6527" max="6527" width="10.5703125" style="2" customWidth="1"/>
    <col min="6528" max="6664" width="0.85546875" style="2"/>
    <col min="6665" max="6665" width="1.7109375" style="2" customWidth="1"/>
    <col min="6666" max="6669" width="0.85546875" style="2"/>
    <col min="6670" max="6670" width="2.7109375" style="2" bestFit="1" customWidth="1"/>
    <col min="6671" max="6733" width="0.85546875" style="2"/>
    <col min="6734" max="6734" width="2" style="2" customWidth="1"/>
    <col min="6735" max="6745" width="0.85546875" style="2"/>
    <col min="6746" max="6746" width="2" style="2" customWidth="1"/>
    <col min="6747" max="6769" width="0.85546875" style="2"/>
    <col min="6770" max="6770" width="15.28515625" style="2" customWidth="1"/>
    <col min="6771" max="6775" width="0.85546875" style="2"/>
    <col min="6776" max="6776" width="7" style="2" customWidth="1"/>
    <col min="6777" max="6782" width="0.85546875" style="2"/>
    <col min="6783" max="6783" width="10.5703125" style="2" customWidth="1"/>
    <col min="6784" max="6920" width="0.85546875" style="2"/>
    <col min="6921" max="6921" width="1.7109375" style="2" customWidth="1"/>
    <col min="6922" max="6925" width="0.85546875" style="2"/>
    <col min="6926" max="6926" width="2.7109375" style="2" bestFit="1" customWidth="1"/>
    <col min="6927" max="6989" width="0.85546875" style="2"/>
    <col min="6990" max="6990" width="2" style="2" customWidth="1"/>
    <col min="6991" max="7001" width="0.85546875" style="2"/>
    <col min="7002" max="7002" width="2" style="2" customWidth="1"/>
    <col min="7003" max="7025" width="0.85546875" style="2"/>
    <col min="7026" max="7026" width="15.28515625" style="2" customWidth="1"/>
    <col min="7027" max="7031" width="0.85546875" style="2"/>
    <col min="7032" max="7032" width="7" style="2" customWidth="1"/>
    <col min="7033" max="7038" width="0.85546875" style="2"/>
    <col min="7039" max="7039" width="10.5703125" style="2" customWidth="1"/>
    <col min="7040" max="7176" width="0.85546875" style="2"/>
    <col min="7177" max="7177" width="1.7109375" style="2" customWidth="1"/>
    <col min="7178" max="7181" width="0.85546875" style="2"/>
    <col min="7182" max="7182" width="2.7109375" style="2" bestFit="1" customWidth="1"/>
    <col min="7183" max="7245" width="0.85546875" style="2"/>
    <col min="7246" max="7246" width="2" style="2" customWidth="1"/>
    <col min="7247" max="7257" width="0.85546875" style="2"/>
    <col min="7258" max="7258" width="2" style="2" customWidth="1"/>
    <col min="7259" max="7281" width="0.85546875" style="2"/>
    <col min="7282" max="7282" width="15.28515625" style="2" customWidth="1"/>
    <col min="7283" max="7287" width="0.85546875" style="2"/>
    <col min="7288" max="7288" width="7" style="2" customWidth="1"/>
    <col min="7289" max="7294" width="0.85546875" style="2"/>
    <col min="7295" max="7295" width="10.5703125" style="2" customWidth="1"/>
    <col min="7296" max="7432" width="0.85546875" style="2"/>
    <col min="7433" max="7433" width="1.7109375" style="2" customWidth="1"/>
    <col min="7434" max="7437" width="0.85546875" style="2"/>
    <col min="7438" max="7438" width="2.7109375" style="2" bestFit="1" customWidth="1"/>
    <col min="7439" max="7501" width="0.85546875" style="2"/>
    <col min="7502" max="7502" width="2" style="2" customWidth="1"/>
    <col min="7503" max="7513" width="0.85546875" style="2"/>
    <col min="7514" max="7514" width="2" style="2" customWidth="1"/>
    <col min="7515" max="7537" width="0.85546875" style="2"/>
    <col min="7538" max="7538" width="15.28515625" style="2" customWidth="1"/>
    <col min="7539" max="7543" width="0.85546875" style="2"/>
    <col min="7544" max="7544" width="7" style="2" customWidth="1"/>
    <col min="7545" max="7550" width="0.85546875" style="2"/>
    <col min="7551" max="7551" width="10.5703125" style="2" customWidth="1"/>
    <col min="7552" max="7688" width="0.85546875" style="2"/>
    <col min="7689" max="7689" width="1.7109375" style="2" customWidth="1"/>
    <col min="7690" max="7693" width="0.85546875" style="2"/>
    <col min="7694" max="7694" width="2.7109375" style="2" bestFit="1" customWidth="1"/>
    <col min="7695" max="7757" width="0.85546875" style="2"/>
    <col min="7758" max="7758" width="2" style="2" customWidth="1"/>
    <col min="7759" max="7769" width="0.85546875" style="2"/>
    <col min="7770" max="7770" width="2" style="2" customWidth="1"/>
    <col min="7771" max="7793" width="0.85546875" style="2"/>
    <col min="7794" max="7794" width="15.28515625" style="2" customWidth="1"/>
    <col min="7795" max="7799" width="0.85546875" style="2"/>
    <col min="7800" max="7800" width="7" style="2" customWidth="1"/>
    <col min="7801" max="7806" width="0.85546875" style="2"/>
    <col min="7807" max="7807" width="10.5703125" style="2" customWidth="1"/>
    <col min="7808" max="7944" width="0.85546875" style="2"/>
    <col min="7945" max="7945" width="1.7109375" style="2" customWidth="1"/>
    <col min="7946" max="7949" width="0.85546875" style="2"/>
    <col min="7950" max="7950" width="2.7109375" style="2" bestFit="1" customWidth="1"/>
    <col min="7951" max="8013" width="0.85546875" style="2"/>
    <col min="8014" max="8014" width="2" style="2" customWidth="1"/>
    <col min="8015" max="8025" width="0.85546875" style="2"/>
    <col min="8026" max="8026" width="2" style="2" customWidth="1"/>
    <col min="8027" max="8049" width="0.85546875" style="2"/>
    <col min="8050" max="8050" width="15.28515625" style="2" customWidth="1"/>
    <col min="8051" max="8055" width="0.85546875" style="2"/>
    <col min="8056" max="8056" width="7" style="2" customWidth="1"/>
    <col min="8057" max="8062" width="0.85546875" style="2"/>
    <col min="8063" max="8063" width="10.5703125" style="2" customWidth="1"/>
    <col min="8064" max="8200" width="0.85546875" style="2"/>
    <col min="8201" max="8201" width="1.7109375" style="2" customWidth="1"/>
    <col min="8202" max="8205" width="0.85546875" style="2"/>
    <col min="8206" max="8206" width="2.7109375" style="2" bestFit="1" customWidth="1"/>
    <col min="8207" max="8269" width="0.85546875" style="2"/>
    <col min="8270" max="8270" width="2" style="2" customWidth="1"/>
    <col min="8271" max="8281" width="0.85546875" style="2"/>
    <col min="8282" max="8282" width="2" style="2" customWidth="1"/>
    <col min="8283" max="8305" width="0.85546875" style="2"/>
    <col min="8306" max="8306" width="15.28515625" style="2" customWidth="1"/>
    <col min="8307" max="8311" width="0.85546875" style="2"/>
    <col min="8312" max="8312" width="7" style="2" customWidth="1"/>
    <col min="8313" max="8318" width="0.85546875" style="2"/>
    <col min="8319" max="8319" width="10.5703125" style="2" customWidth="1"/>
    <col min="8320" max="8456" width="0.85546875" style="2"/>
    <col min="8457" max="8457" width="1.7109375" style="2" customWidth="1"/>
    <col min="8458" max="8461" width="0.85546875" style="2"/>
    <col min="8462" max="8462" width="2.7109375" style="2" bestFit="1" customWidth="1"/>
    <col min="8463" max="8525" width="0.85546875" style="2"/>
    <col min="8526" max="8526" width="2" style="2" customWidth="1"/>
    <col min="8527" max="8537" width="0.85546875" style="2"/>
    <col min="8538" max="8538" width="2" style="2" customWidth="1"/>
    <col min="8539" max="8561" width="0.85546875" style="2"/>
    <col min="8562" max="8562" width="15.28515625" style="2" customWidth="1"/>
    <col min="8563" max="8567" width="0.85546875" style="2"/>
    <col min="8568" max="8568" width="7" style="2" customWidth="1"/>
    <col min="8569" max="8574" width="0.85546875" style="2"/>
    <col min="8575" max="8575" width="10.5703125" style="2" customWidth="1"/>
    <col min="8576" max="8712" width="0.85546875" style="2"/>
    <col min="8713" max="8713" width="1.7109375" style="2" customWidth="1"/>
    <col min="8714" max="8717" width="0.85546875" style="2"/>
    <col min="8718" max="8718" width="2.7109375" style="2" bestFit="1" customWidth="1"/>
    <col min="8719" max="8781" width="0.85546875" style="2"/>
    <col min="8782" max="8782" width="2" style="2" customWidth="1"/>
    <col min="8783" max="8793" width="0.85546875" style="2"/>
    <col min="8794" max="8794" width="2" style="2" customWidth="1"/>
    <col min="8795" max="8817" width="0.85546875" style="2"/>
    <col min="8818" max="8818" width="15.28515625" style="2" customWidth="1"/>
    <col min="8819" max="8823" width="0.85546875" style="2"/>
    <col min="8824" max="8824" width="7" style="2" customWidth="1"/>
    <col min="8825" max="8830" width="0.85546875" style="2"/>
    <col min="8831" max="8831" width="10.5703125" style="2" customWidth="1"/>
    <col min="8832" max="8968" width="0.85546875" style="2"/>
    <col min="8969" max="8969" width="1.7109375" style="2" customWidth="1"/>
    <col min="8970" max="8973" width="0.85546875" style="2"/>
    <col min="8974" max="8974" width="2.7109375" style="2" bestFit="1" customWidth="1"/>
    <col min="8975" max="9037" width="0.85546875" style="2"/>
    <col min="9038" max="9038" width="2" style="2" customWidth="1"/>
    <col min="9039" max="9049" width="0.85546875" style="2"/>
    <col min="9050" max="9050" width="2" style="2" customWidth="1"/>
    <col min="9051" max="9073" width="0.85546875" style="2"/>
    <col min="9074" max="9074" width="15.28515625" style="2" customWidth="1"/>
    <col min="9075" max="9079" width="0.85546875" style="2"/>
    <col min="9080" max="9080" width="7" style="2" customWidth="1"/>
    <col min="9081" max="9086" width="0.85546875" style="2"/>
    <col min="9087" max="9087" width="10.5703125" style="2" customWidth="1"/>
    <col min="9088" max="9224" width="0.85546875" style="2"/>
    <col min="9225" max="9225" width="1.7109375" style="2" customWidth="1"/>
    <col min="9226" max="9229" width="0.85546875" style="2"/>
    <col min="9230" max="9230" width="2.7109375" style="2" bestFit="1" customWidth="1"/>
    <col min="9231" max="9293" width="0.85546875" style="2"/>
    <col min="9294" max="9294" width="2" style="2" customWidth="1"/>
    <col min="9295" max="9305" width="0.85546875" style="2"/>
    <col min="9306" max="9306" width="2" style="2" customWidth="1"/>
    <col min="9307" max="9329" width="0.85546875" style="2"/>
    <col min="9330" max="9330" width="15.28515625" style="2" customWidth="1"/>
    <col min="9331" max="9335" width="0.85546875" style="2"/>
    <col min="9336" max="9336" width="7" style="2" customWidth="1"/>
    <col min="9337" max="9342" width="0.85546875" style="2"/>
    <col min="9343" max="9343" width="10.5703125" style="2" customWidth="1"/>
    <col min="9344" max="9480" width="0.85546875" style="2"/>
    <col min="9481" max="9481" width="1.7109375" style="2" customWidth="1"/>
    <col min="9482" max="9485" width="0.85546875" style="2"/>
    <col min="9486" max="9486" width="2.7109375" style="2" bestFit="1" customWidth="1"/>
    <col min="9487" max="9549" width="0.85546875" style="2"/>
    <col min="9550" max="9550" width="2" style="2" customWidth="1"/>
    <col min="9551" max="9561" width="0.85546875" style="2"/>
    <col min="9562" max="9562" width="2" style="2" customWidth="1"/>
    <col min="9563" max="9585" width="0.85546875" style="2"/>
    <col min="9586" max="9586" width="15.28515625" style="2" customWidth="1"/>
    <col min="9587" max="9591" width="0.85546875" style="2"/>
    <col min="9592" max="9592" width="7" style="2" customWidth="1"/>
    <col min="9593" max="9598" width="0.85546875" style="2"/>
    <col min="9599" max="9599" width="10.5703125" style="2" customWidth="1"/>
    <col min="9600" max="9736" width="0.85546875" style="2"/>
    <col min="9737" max="9737" width="1.7109375" style="2" customWidth="1"/>
    <col min="9738" max="9741" width="0.85546875" style="2"/>
    <col min="9742" max="9742" width="2.7109375" style="2" bestFit="1" customWidth="1"/>
    <col min="9743" max="9805" width="0.85546875" style="2"/>
    <col min="9806" max="9806" width="2" style="2" customWidth="1"/>
    <col min="9807" max="9817" width="0.85546875" style="2"/>
    <col min="9818" max="9818" width="2" style="2" customWidth="1"/>
    <col min="9819" max="9841" width="0.85546875" style="2"/>
    <col min="9842" max="9842" width="15.28515625" style="2" customWidth="1"/>
    <col min="9843" max="9847" width="0.85546875" style="2"/>
    <col min="9848" max="9848" width="7" style="2" customWidth="1"/>
    <col min="9849" max="9854" width="0.85546875" style="2"/>
    <col min="9855" max="9855" width="10.5703125" style="2" customWidth="1"/>
    <col min="9856" max="9992" width="0.85546875" style="2"/>
    <col min="9993" max="9993" width="1.7109375" style="2" customWidth="1"/>
    <col min="9994" max="9997" width="0.85546875" style="2"/>
    <col min="9998" max="9998" width="2.7109375" style="2" bestFit="1" customWidth="1"/>
    <col min="9999" max="10061" width="0.85546875" style="2"/>
    <col min="10062" max="10062" width="2" style="2" customWidth="1"/>
    <col min="10063" max="10073" width="0.85546875" style="2"/>
    <col min="10074" max="10074" width="2" style="2" customWidth="1"/>
    <col min="10075" max="10097" width="0.85546875" style="2"/>
    <col min="10098" max="10098" width="15.28515625" style="2" customWidth="1"/>
    <col min="10099" max="10103" width="0.85546875" style="2"/>
    <col min="10104" max="10104" width="7" style="2" customWidth="1"/>
    <col min="10105" max="10110" width="0.85546875" style="2"/>
    <col min="10111" max="10111" width="10.5703125" style="2" customWidth="1"/>
    <col min="10112" max="10248" width="0.85546875" style="2"/>
    <col min="10249" max="10249" width="1.7109375" style="2" customWidth="1"/>
    <col min="10250" max="10253" width="0.85546875" style="2"/>
    <col min="10254" max="10254" width="2.7109375" style="2" bestFit="1" customWidth="1"/>
    <col min="10255" max="10317" width="0.85546875" style="2"/>
    <col min="10318" max="10318" width="2" style="2" customWidth="1"/>
    <col min="10319" max="10329" width="0.85546875" style="2"/>
    <col min="10330" max="10330" width="2" style="2" customWidth="1"/>
    <col min="10331" max="10353" width="0.85546875" style="2"/>
    <col min="10354" max="10354" width="15.28515625" style="2" customWidth="1"/>
    <col min="10355" max="10359" width="0.85546875" style="2"/>
    <col min="10360" max="10360" width="7" style="2" customWidth="1"/>
    <col min="10361" max="10366" width="0.85546875" style="2"/>
    <col min="10367" max="10367" width="10.5703125" style="2" customWidth="1"/>
    <col min="10368" max="10504" width="0.85546875" style="2"/>
    <col min="10505" max="10505" width="1.7109375" style="2" customWidth="1"/>
    <col min="10506" max="10509" width="0.85546875" style="2"/>
    <col min="10510" max="10510" width="2.7109375" style="2" bestFit="1" customWidth="1"/>
    <col min="10511" max="10573" width="0.85546875" style="2"/>
    <col min="10574" max="10574" width="2" style="2" customWidth="1"/>
    <col min="10575" max="10585" width="0.85546875" style="2"/>
    <col min="10586" max="10586" width="2" style="2" customWidth="1"/>
    <col min="10587" max="10609" width="0.85546875" style="2"/>
    <col min="10610" max="10610" width="15.28515625" style="2" customWidth="1"/>
    <col min="10611" max="10615" width="0.85546875" style="2"/>
    <col min="10616" max="10616" width="7" style="2" customWidth="1"/>
    <col min="10617" max="10622" width="0.85546875" style="2"/>
    <col min="10623" max="10623" width="10.5703125" style="2" customWidth="1"/>
    <col min="10624" max="10760" width="0.85546875" style="2"/>
    <col min="10761" max="10761" width="1.7109375" style="2" customWidth="1"/>
    <col min="10762" max="10765" width="0.85546875" style="2"/>
    <col min="10766" max="10766" width="2.7109375" style="2" bestFit="1" customWidth="1"/>
    <col min="10767" max="10829" width="0.85546875" style="2"/>
    <col min="10830" max="10830" width="2" style="2" customWidth="1"/>
    <col min="10831" max="10841" width="0.85546875" style="2"/>
    <col min="10842" max="10842" width="2" style="2" customWidth="1"/>
    <col min="10843" max="10865" width="0.85546875" style="2"/>
    <col min="10866" max="10866" width="15.28515625" style="2" customWidth="1"/>
    <col min="10867" max="10871" width="0.85546875" style="2"/>
    <col min="10872" max="10872" width="7" style="2" customWidth="1"/>
    <col min="10873" max="10878" width="0.85546875" style="2"/>
    <col min="10879" max="10879" width="10.5703125" style="2" customWidth="1"/>
    <col min="10880" max="11016" width="0.85546875" style="2"/>
    <col min="11017" max="11017" width="1.7109375" style="2" customWidth="1"/>
    <col min="11018" max="11021" width="0.85546875" style="2"/>
    <col min="11022" max="11022" width="2.7109375" style="2" bestFit="1" customWidth="1"/>
    <col min="11023" max="11085" width="0.85546875" style="2"/>
    <col min="11086" max="11086" width="2" style="2" customWidth="1"/>
    <col min="11087" max="11097" width="0.85546875" style="2"/>
    <col min="11098" max="11098" width="2" style="2" customWidth="1"/>
    <col min="11099" max="11121" width="0.85546875" style="2"/>
    <col min="11122" max="11122" width="15.28515625" style="2" customWidth="1"/>
    <col min="11123" max="11127" width="0.85546875" style="2"/>
    <col min="11128" max="11128" width="7" style="2" customWidth="1"/>
    <col min="11129" max="11134" width="0.85546875" style="2"/>
    <col min="11135" max="11135" width="10.5703125" style="2" customWidth="1"/>
    <col min="11136" max="11272" width="0.85546875" style="2"/>
    <col min="11273" max="11273" width="1.7109375" style="2" customWidth="1"/>
    <col min="11274" max="11277" width="0.85546875" style="2"/>
    <col min="11278" max="11278" width="2.7109375" style="2" bestFit="1" customWidth="1"/>
    <col min="11279" max="11341" width="0.85546875" style="2"/>
    <col min="11342" max="11342" width="2" style="2" customWidth="1"/>
    <col min="11343" max="11353" width="0.85546875" style="2"/>
    <col min="11354" max="11354" width="2" style="2" customWidth="1"/>
    <col min="11355" max="11377" width="0.85546875" style="2"/>
    <col min="11378" max="11378" width="15.28515625" style="2" customWidth="1"/>
    <col min="11379" max="11383" width="0.85546875" style="2"/>
    <col min="11384" max="11384" width="7" style="2" customWidth="1"/>
    <col min="11385" max="11390" width="0.85546875" style="2"/>
    <col min="11391" max="11391" width="10.5703125" style="2" customWidth="1"/>
    <col min="11392" max="11528" width="0.85546875" style="2"/>
    <col min="11529" max="11529" width="1.7109375" style="2" customWidth="1"/>
    <col min="11530" max="11533" width="0.85546875" style="2"/>
    <col min="11534" max="11534" width="2.7109375" style="2" bestFit="1" customWidth="1"/>
    <col min="11535" max="11597" width="0.85546875" style="2"/>
    <col min="11598" max="11598" width="2" style="2" customWidth="1"/>
    <col min="11599" max="11609" width="0.85546875" style="2"/>
    <col min="11610" max="11610" width="2" style="2" customWidth="1"/>
    <col min="11611" max="11633" width="0.85546875" style="2"/>
    <col min="11634" max="11634" width="15.28515625" style="2" customWidth="1"/>
    <col min="11635" max="11639" width="0.85546875" style="2"/>
    <col min="11640" max="11640" width="7" style="2" customWidth="1"/>
    <col min="11641" max="11646" width="0.85546875" style="2"/>
    <col min="11647" max="11647" width="10.5703125" style="2" customWidth="1"/>
    <col min="11648" max="11784" width="0.85546875" style="2"/>
    <col min="11785" max="11785" width="1.7109375" style="2" customWidth="1"/>
    <col min="11786" max="11789" width="0.85546875" style="2"/>
    <col min="11790" max="11790" width="2.7109375" style="2" bestFit="1" customWidth="1"/>
    <col min="11791" max="11853" width="0.85546875" style="2"/>
    <col min="11854" max="11854" width="2" style="2" customWidth="1"/>
    <col min="11855" max="11865" width="0.85546875" style="2"/>
    <col min="11866" max="11866" width="2" style="2" customWidth="1"/>
    <col min="11867" max="11889" width="0.85546875" style="2"/>
    <col min="11890" max="11890" width="15.28515625" style="2" customWidth="1"/>
    <col min="11891" max="11895" width="0.85546875" style="2"/>
    <col min="11896" max="11896" width="7" style="2" customWidth="1"/>
    <col min="11897" max="11902" width="0.85546875" style="2"/>
    <col min="11903" max="11903" width="10.5703125" style="2" customWidth="1"/>
    <col min="11904" max="12040" width="0.85546875" style="2"/>
    <col min="12041" max="12041" width="1.7109375" style="2" customWidth="1"/>
    <col min="12042" max="12045" width="0.85546875" style="2"/>
    <col min="12046" max="12046" width="2.7109375" style="2" bestFit="1" customWidth="1"/>
    <col min="12047" max="12109" width="0.85546875" style="2"/>
    <col min="12110" max="12110" width="2" style="2" customWidth="1"/>
    <col min="12111" max="12121" width="0.85546875" style="2"/>
    <col min="12122" max="12122" width="2" style="2" customWidth="1"/>
    <col min="12123" max="12145" width="0.85546875" style="2"/>
    <col min="12146" max="12146" width="15.28515625" style="2" customWidth="1"/>
    <col min="12147" max="12151" width="0.85546875" style="2"/>
    <col min="12152" max="12152" width="7" style="2" customWidth="1"/>
    <col min="12153" max="12158" width="0.85546875" style="2"/>
    <col min="12159" max="12159" width="10.5703125" style="2" customWidth="1"/>
    <col min="12160" max="12296" width="0.85546875" style="2"/>
    <col min="12297" max="12297" width="1.7109375" style="2" customWidth="1"/>
    <col min="12298" max="12301" width="0.85546875" style="2"/>
    <col min="12302" max="12302" width="2.7109375" style="2" bestFit="1" customWidth="1"/>
    <col min="12303" max="12365" width="0.85546875" style="2"/>
    <col min="12366" max="12366" width="2" style="2" customWidth="1"/>
    <col min="12367" max="12377" width="0.85546875" style="2"/>
    <col min="12378" max="12378" width="2" style="2" customWidth="1"/>
    <col min="12379" max="12401" width="0.85546875" style="2"/>
    <col min="12402" max="12402" width="15.28515625" style="2" customWidth="1"/>
    <col min="12403" max="12407" width="0.85546875" style="2"/>
    <col min="12408" max="12408" width="7" style="2" customWidth="1"/>
    <col min="12409" max="12414" width="0.85546875" style="2"/>
    <col min="12415" max="12415" width="10.5703125" style="2" customWidth="1"/>
    <col min="12416" max="12552" width="0.85546875" style="2"/>
    <col min="12553" max="12553" width="1.7109375" style="2" customWidth="1"/>
    <col min="12554" max="12557" width="0.85546875" style="2"/>
    <col min="12558" max="12558" width="2.7109375" style="2" bestFit="1" customWidth="1"/>
    <col min="12559" max="12621" width="0.85546875" style="2"/>
    <col min="12622" max="12622" width="2" style="2" customWidth="1"/>
    <col min="12623" max="12633" width="0.85546875" style="2"/>
    <col min="12634" max="12634" width="2" style="2" customWidth="1"/>
    <col min="12635" max="12657" width="0.85546875" style="2"/>
    <col min="12658" max="12658" width="15.28515625" style="2" customWidth="1"/>
    <col min="12659" max="12663" width="0.85546875" style="2"/>
    <col min="12664" max="12664" width="7" style="2" customWidth="1"/>
    <col min="12665" max="12670" width="0.85546875" style="2"/>
    <col min="12671" max="12671" width="10.5703125" style="2" customWidth="1"/>
    <col min="12672" max="12808" width="0.85546875" style="2"/>
    <col min="12809" max="12809" width="1.7109375" style="2" customWidth="1"/>
    <col min="12810" max="12813" width="0.85546875" style="2"/>
    <col min="12814" max="12814" width="2.7109375" style="2" bestFit="1" customWidth="1"/>
    <col min="12815" max="12877" width="0.85546875" style="2"/>
    <col min="12878" max="12878" width="2" style="2" customWidth="1"/>
    <col min="12879" max="12889" width="0.85546875" style="2"/>
    <col min="12890" max="12890" width="2" style="2" customWidth="1"/>
    <col min="12891" max="12913" width="0.85546875" style="2"/>
    <col min="12914" max="12914" width="15.28515625" style="2" customWidth="1"/>
    <col min="12915" max="12919" width="0.85546875" style="2"/>
    <col min="12920" max="12920" width="7" style="2" customWidth="1"/>
    <col min="12921" max="12926" width="0.85546875" style="2"/>
    <col min="12927" max="12927" width="10.5703125" style="2" customWidth="1"/>
    <col min="12928" max="13064" width="0.85546875" style="2"/>
    <col min="13065" max="13065" width="1.7109375" style="2" customWidth="1"/>
    <col min="13066" max="13069" width="0.85546875" style="2"/>
    <col min="13070" max="13070" width="2.7109375" style="2" bestFit="1" customWidth="1"/>
    <col min="13071" max="13133" width="0.85546875" style="2"/>
    <col min="13134" max="13134" width="2" style="2" customWidth="1"/>
    <col min="13135" max="13145" width="0.85546875" style="2"/>
    <col min="13146" max="13146" width="2" style="2" customWidth="1"/>
    <col min="13147" max="13169" width="0.85546875" style="2"/>
    <col min="13170" max="13170" width="15.28515625" style="2" customWidth="1"/>
    <col min="13171" max="13175" width="0.85546875" style="2"/>
    <col min="13176" max="13176" width="7" style="2" customWidth="1"/>
    <col min="13177" max="13182" width="0.85546875" style="2"/>
    <col min="13183" max="13183" width="10.5703125" style="2" customWidth="1"/>
    <col min="13184" max="13320" width="0.85546875" style="2"/>
    <col min="13321" max="13321" width="1.7109375" style="2" customWidth="1"/>
    <col min="13322" max="13325" width="0.85546875" style="2"/>
    <col min="13326" max="13326" width="2.7109375" style="2" bestFit="1" customWidth="1"/>
    <col min="13327" max="13389" width="0.85546875" style="2"/>
    <col min="13390" max="13390" width="2" style="2" customWidth="1"/>
    <col min="13391" max="13401" width="0.85546875" style="2"/>
    <col min="13402" max="13402" width="2" style="2" customWidth="1"/>
    <col min="13403" max="13425" width="0.85546875" style="2"/>
    <col min="13426" max="13426" width="15.28515625" style="2" customWidth="1"/>
    <col min="13427" max="13431" width="0.85546875" style="2"/>
    <col min="13432" max="13432" width="7" style="2" customWidth="1"/>
    <col min="13433" max="13438" width="0.85546875" style="2"/>
    <col min="13439" max="13439" width="10.5703125" style="2" customWidth="1"/>
    <col min="13440" max="13576" width="0.85546875" style="2"/>
    <col min="13577" max="13577" width="1.7109375" style="2" customWidth="1"/>
    <col min="13578" max="13581" width="0.85546875" style="2"/>
    <col min="13582" max="13582" width="2.7109375" style="2" bestFit="1" customWidth="1"/>
    <col min="13583" max="13645" width="0.85546875" style="2"/>
    <col min="13646" max="13646" width="2" style="2" customWidth="1"/>
    <col min="13647" max="13657" width="0.85546875" style="2"/>
    <col min="13658" max="13658" width="2" style="2" customWidth="1"/>
    <col min="13659" max="13681" width="0.85546875" style="2"/>
    <col min="13682" max="13682" width="15.28515625" style="2" customWidth="1"/>
    <col min="13683" max="13687" width="0.85546875" style="2"/>
    <col min="13688" max="13688" width="7" style="2" customWidth="1"/>
    <col min="13689" max="13694" width="0.85546875" style="2"/>
    <col min="13695" max="13695" width="10.5703125" style="2" customWidth="1"/>
    <col min="13696" max="13832" width="0.85546875" style="2"/>
    <col min="13833" max="13833" width="1.7109375" style="2" customWidth="1"/>
    <col min="13834" max="13837" width="0.85546875" style="2"/>
    <col min="13838" max="13838" width="2.7109375" style="2" bestFit="1" customWidth="1"/>
    <col min="13839" max="13901" width="0.85546875" style="2"/>
    <col min="13902" max="13902" width="2" style="2" customWidth="1"/>
    <col min="13903" max="13913" width="0.85546875" style="2"/>
    <col min="13914" max="13914" width="2" style="2" customWidth="1"/>
    <col min="13915" max="13937" width="0.85546875" style="2"/>
    <col min="13938" max="13938" width="15.28515625" style="2" customWidth="1"/>
    <col min="13939" max="13943" width="0.85546875" style="2"/>
    <col min="13944" max="13944" width="7" style="2" customWidth="1"/>
    <col min="13945" max="13950" width="0.85546875" style="2"/>
    <col min="13951" max="13951" width="10.5703125" style="2" customWidth="1"/>
    <col min="13952" max="14088" width="0.85546875" style="2"/>
    <col min="14089" max="14089" width="1.7109375" style="2" customWidth="1"/>
    <col min="14090" max="14093" width="0.85546875" style="2"/>
    <col min="14094" max="14094" width="2.7109375" style="2" bestFit="1" customWidth="1"/>
    <col min="14095" max="14157" width="0.85546875" style="2"/>
    <col min="14158" max="14158" width="2" style="2" customWidth="1"/>
    <col min="14159" max="14169" width="0.85546875" style="2"/>
    <col min="14170" max="14170" width="2" style="2" customWidth="1"/>
    <col min="14171" max="14193" width="0.85546875" style="2"/>
    <col min="14194" max="14194" width="15.28515625" style="2" customWidth="1"/>
    <col min="14195" max="14199" width="0.85546875" style="2"/>
    <col min="14200" max="14200" width="7" style="2" customWidth="1"/>
    <col min="14201" max="14206" width="0.85546875" style="2"/>
    <col min="14207" max="14207" width="10.5703125" style="2" customWidth="1"/>
    <col min="14208" max="14344" width="0.85546875" style="2"/>
    <col min="14345" max="14345" width="1.7109375" style="2" customWidth="1"/>
    <col min="14346" max="14349" width="0.85546875" style="2"/>
    <col min="14350" max="14350" width="2.7109375" style="2" bestFit="1" customWidth="1"/>
    <col min="14351" max="14413" width="0.85546875" style="2"/>
    <col min="14414" max="14414" width="2" style="2" customWidth="1"/>
    <col min="14415" max="14425" width="0.85546875" style="2"/>
    <col min="14426" max="14426" width="2" style="2" customWidth="1"/>
    <col min="14427" max="14449" width="0.85546875" style="2"/>
    <col min="14450" max="14450" width="15.28515625" style="2" customWidth="1"/>
    <col min="14451" max="14455" width="0.85546875" style="2"/>
    <col min="14456" max="14456" width="7" style="2" customWidth="1"/>
    <col min="14457" max="14462" width="0.85546875" style="2"/>
    <col min="14463" max="14463" width="10.5703125" style="2" customWidth="1"/>
    <col min="14464" max="14600" width="0.85546875" style="2"/>
    <col min="14601" max="14601" width="1.7109375" style="2" customWidth="1"/>
    <col min="14602" max="14605" width="0.85546875" style="2"/>
    <col min="14606" max="14606" width="2.7109375" style="2" bestFit="1" customWidth="1"/>
    <col min="14607" max="14669" width="0.85546875" style="2"/>
    <col min="14670" max="14670" width="2" style="2" customWidth="1"/>
    <col min="14671" max="14681" width="0.85546875" style="2"/>
    <col min="14682" max="14682" width="2" style="2" customWidth="1"/>
    <col min="14683" max="14705" width="0.85546875" style="2"/>
    <col min="14706" max="14706" width="15.28515625" style="2" customWidth="1"/>
    <col min="14707" max="14711" width="0.85546875" style="2"/>
    <col min="14712" max="14712" width="7" style="2" customWidth="1"/>
    <col min="14713" max="14718" width="0.85546875" style="2"/>
    <col min="14719" max="14719" width="10.5703125" style="2" customWidth="1"/>
    <col min="14720" max="14856" width="0.85546875" style="2"/>
    <col min="14857" max="14857" width="1.7109375" style="2" customWidth="1"/>
    <col min="14858" max="14861" width="0.85546875" style="2"/>
    <col min="14862" max="14862" width="2.7109375" style="2" bestFit="1" customWidth="1"/>
    <col min="14863" max="14925" width="0.85546875" style="2"/>
    <col min="14926" max="14926" width="2" style="2" customWidth="1"/>
    <col min="14927" max="14937" width="0.85546875" style="2"/>
    <col min="14938" max="14938" width="2" style="2" customWidth="1"/>
    <col min="14939" max="14961" width="0.85546875" style="2"/>
    <col min="14962" max="14962" width="15.28515625" style="2" customWidth="1"/>
    <col min="14963" max="14967" width="0.85546875" style="2"/>
    <col min="14968" max="14968" width="7" style="2" customWidth="1"/>
    <col min="14969" max="14974" width="0.85546875" style="2"/>
    <col min="14975" max="14975" width="10.5703125" style="2" customWidth="1"/>
    <col min="14976" max="15112" width="0.85546875" style="2"/>
    <col min="15113" max="15113" width="1.7109375" style="2" customWidth="1"/>
    <col min="15114" max="15117" width="0.85546875" style="2"/>
    <col min="15118" max="15118" width="2.7109375" style="2" bestFit="1" customWidth="1"/>
    <col min="15119" max="15181" width="0.85546875" style="2"/>
    <col min="15182" max="15182" width="2" style="2" customWidth="1"/>
    <col min="15183" max="15193" width="0.85546875" style="2"/>
    <col min="15194" max="15194" width="2" style="2" customWidth="1"/>
    <col min="15195" max="15217" width="0.85546875" style="2"/>
    <col min="15218" max="15218" width="15.28515625" style="2" customWidth="1"/>
    <col min="15219" max="15223" width="0.85546875" style="2"/>
    <col min="15224" max="15224" width="7" style="2" customWidth="1"/>
    <col min="15225" max="15230" width="0.85546875" style="2"/>
    <col min="15231" max="15231" width="10.5703125" style="2" customWidth="1"/>
    <col min="15232" max="15368" width="0.85546875" style="2"/>
    <col min="15369" max="15369" width="1.7109375" style="2" customWidth="1"/>
    <col min="15370" max="15373" width="0.85546875" style="2"/>
    <col min="15374" max="15374" width="2.7109375" style="2" bestFit="1" customWidth="1"/>
    <col min="15375" max="15437" width="0.85546875" style="2"/>
    <col min="15438" max="15438" width="2" style="2" customWidth="1"/>
    <col min="15439" max="15449" width="0.85546875" style="2"/>
    <col min="15450" max="15450" width="2" style="2" customWidth="1"/>
    <col min="15451" max="15473" width="0.85546875" style="2"/>
    <col min="15474" max="15474" width="15.28515625" style="2" customWidth="1"/>
    <col min="15475" max="15479" width="0.85546875" style="2"/>
    <col min="15480" max="15480" width="7" style="2" customWidth="1"/>
    <col min="15481" max="15486" width="0.85546875" style="2"/>
    <col min="15487" max="15487" width="10.5703125" style="2" customWidth="1"/>
    <col min="15488" max="15624" width="0.85546875" style="2"/>
    <col min="15625" max="15625" width="1.7109375" style="2" customWidth="1"/>
    <col min="15626" max="15629" width="0.85546875" style="2"/>
    <col min="15630" max="15630" width="2.7109375" style="2" bestFit="1" customWidth="1"/>
    <col min="15631" max="15693" width="0.85546875" style="2"/>
    <col min="15694" max="15694" width="2" style="2" customWidth="1"/>
    <col min="15695" max="15705" width="0.85546875" style="2"/>
    <col min="15706" max="15706" width="2" style="2" customWidth="1"/>
    <col min="15707" max="15729" width="0.85546875" style="2"/>
    <col min="15730" max="15730" width="15.28515625" style="2" customWidth="1"/>
    <col min="15731" max="15735" width="0.85546875" style="2"/>
    <col min="15736" max="15736" width="7" style="2" customWidth="1"/>
    <col min="15737" max="15742" width="0.85546875" style="2"/>
    <col min="15743" max="15743" width="10.5703125" style="2" customWidth="1"/>
    <col min="15744" max="15880" width="0.85546875" style="2"/>
    <col min="15881" max="15881" width="1.7109375" style="2" customWidth="1"/>
    <col min="15882" max="15885" width="0.85546875" style="2"/>
    <col min="15886" max="15886" width="2.7109375" style="2" bestFit="1" customWidth="1"/>
    <col min="15887" max="15949" width="0.85546875" style="2"/>
    <col min="15950" max="15950" width="2" style="2" customWidth="1"/>
    <col min="15951" max="15961" width="0.85546875" style="2"/>
    <col min="15962" max="15962" width="2" style="2" customWidth="1"/>
    <col min="15963" max="15985" width="0.85546875" style="2"/>
    <col min="15986" max="15986" width="15.28515625" style="2" customWidth="1"/>
    <col min="15987" max="15991" width="0.85546875" style="2"/>
    <col min="15992" max="15992" width="7" style="2" customWidth="1"/>
    <col min="15993" max="15998" width="0.85546875" style="2"/>
    <col min="15999" max="15999" width="10.5703125" style="2" customWidth="1"/>
    <col min="16000" max="16136" width="0.85546875" style="2"/>
    <col min="16137" max="16137" width="1.7109375" style="2" customWidth="1"/>
    <col min="16138" max="16141" width="0.85546875" style="2"/>
    <col min="16142" max="16142" width="2.7109375" style="2" bestFit="1" customWidth="1"/>
    <col min="16143" max="16205" width="0.85546875" style="2"/>
    <col min="16206" max="16206" width="2" style="2" customWidth="1"/>
    <col min="16207" max="16217" width="0.85546875" style="2"/>
    <col min="16218" max="16218" width="2" style="2" customWidth="1"/>
    <col min="16219" max="16241" width="0.85546875" style="2"/>
    <col min="16242" max="16242" width="15.28515625" style="2" customWidth="1"/>
    <col min="16243" max="16247" width="0.85546875" style="2"/>
    <col min="16248" max="16248" width="7" style="2" customWidth="1"/>
    <col min="16249" max="16254" width="0.85546875" style="2"/>
    <col min="16255" max="16255" width="10.5703125" style="2" customWidth="1"/>
    <col min="16256" max="16384" width="0.85546875" style="2"/>
  </cols>
  <sheetData>
    <row r="1" spans="1:115" s="18" customFormat="1" ht="12" customHeight="1" x14ac:dyDescent="0.2">
      <c r="BO1" s="18" t="s">
        <v>62</v>
      </c>
    </row>
    <row r="2" spans="1:115" s="18" customFormat="1" ht="12" customHeight="1" x14ac:dyDescent="0.2">
      <c r="BO2" s="18" t="s">
        <v>63</v>
      </c>
    </row>
    <row r="3" spans="1:115" s="18" customFormat="1" ht="12" customHeight="1" x14ac:dyDescent="0.2">
      <c r="BO3" s="18" t="s">
        <v>64</v>
      </c>
    </row>
    <row r="4" spans="1:115" ht="21" customHeight="1" x14ac:dyDescent="0.25"/>
    <row r="5" spans="1:115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J5" s="85" t="s">
        <v>59</v>
      </c>
      <c r="DK5" s="86">
        <v>44285</v>
      </c>
    </row>
    <row r="6" spans="1:115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</row>
    <row r="7" spans="1:115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</row>
    <row r="8" spans="1:115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</row>
    <row r="9" spans="1:115" ht="21" customHeight="1" x14ac:dyDescent="0.25"/>
    <row r="10" spans="1:115" x14ac:dyDescent="0.25">
      <c r="C10" s="52" t="s">
        <v>69</v>
      </c>
      <c r="D10" s="52"/>
      <c r="AG10" s="137" t="s">
        <v>70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</row>
    <row r="11" spans="1:115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</row>
    <row r="12" spans="1:115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</row>
    <row r="13" spans="1:115" x14ac:dyDescent="0.25">
      <c r="C13" s="52" t="s">
        <v>75</v>
      </c>
      <c r="D13" s="52"/>
      <c r="AQ13" s="140" t="s">
        <v>76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78</v>
      </c>
      <c r="BB13" s="140"/>
      <c r="BC13" s="140"/>
      <c r="BD13" s="140"/>
      <c r="BE13" s="140"/>
      <c r="BF13" s="140"/>
      <c r="BG13" s="140"/>
      <c r="BH13" s="140"/>
      <c r="BI13" s="2" t="s">
        <v>79</v>
      </c>
    </row>
    <row r="14" spans="1:115" ht="15" customHeight="1" x14ac:dyDescent="0.25"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</row>
    <row r="15" spans="1:115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5"/>
      <c r="BI15" s="143" t="s">
        <v>80</v>
      </c>
      <c r="BJ15" s="144"/>
      <c r="BK15" s="144"/>
      <c r="BL15" s="144"/>
      <c r="BM15" s="144"/>
      <c r="BN15" s="144"/>
      <c r="BO15" s="144"/>
      <c r="BP15" s="144"/>
      <c r="BQ15" s="144"/>
      <c r="BR15" s="144"/>
      <c r="BS15" s="145"/>
      <c r="BT15" s="150" t="s">
        <v>189</v>
      </c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2"/>
      <c r="CN15" s="143" t="s">
        <v>82</v>
      </c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5"/>
    </row>
    <row r="16" spans="1:115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8"/>
      <c r="BI16" s="146"/>
      <c r="BJ16" s="147"/>
      <c r="BK16" s="147"/>
      <c r="BL16" s="147"/>
      <c r="BM16" s="147"/>
      <c r="BN16" s="147"/>
      <c r="BO16" s="147"/>
      <c r="BP16" s="147"/>
      <c r="BQ16" s="147"/>
      <c r="BR16" s="147"/>
      <c r="BS16" s="148"/>
      <c r="BT16" s="150" t="s">
        <v>83</v>
      </c>
      <c r="BU16" s="151"/>
      <c r="BV16" s="151"/>
      <c r="BW16" s="151"/>
      <c r="BX16" s="151"/>
      <c r="BY16" s="151"/>
      <c r="BZ16" s="151"/>
      <c r="CA16" s="151"/>
      <c r="CB16" s="151"/>
      <c r="CC16" s="152"/>
      <c r="CD16" s="150" t="s">
        <v>84</v>
      </c>
      <c r="CE16" s="151"/>
      <c r="CF16" s="151"/>
      <c r="CG16" s="151"/>
      <c r="CH16" s="151"/>
      <c r="CI16" s="151"/>
      <c r="CJ16" s="151"/>
      <c r="CK16" s="151"/>
      <c r="CL16" s="151"/>
      <c r="CM16" s="152"/>
      <c r="CN16" s="166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8"/>
    </row>
    <row r="17" spans="1:127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54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75"/>
      <c r="BI17" s="150" t="s">
        <v>86</v>
      </c>
      <c r="BJ17" s="151"/>
      <c r="BK17" s="151"/>
      <c r="BL17" s="151"/>
      <c r="BM17" s="151"/>
      <c r="BN17" s="151"/>
      <c r="BO17" s="151"/>
      <c r="BP17" s="151"/>
      <c r="BQ17" s="151"/>
      <c r="BR17" s="151"/>
      <c r="BS17" s="152"/>
      <c r="BT17" s="150" t="s">
        <v>86</v>
      </c>
      <c r="BU17" s="151"/>
      <c r="BV17" s="151"/>
      <c r="BW17" s="151"/>
      <c r="BX17" s="151"/>
      <c r="BY17" s="151"/>
      <c r="BZ17" s="151"/>
      <c r="CA17" s="151"/>
      <c r="CB17" s="151"/>
      <c r="CC17" s="152"/>
      <c r="CD17" s="150" t="s">
        <v>86</v>
      </c>
      <c r="CE17" s="151"/>
      <c r="CF17" s="151"/>
      <c r="CG17" s="151"/>
      <c r="CH17" s="151"/>
      <c r="CI17" s="151"/>
      <c r="CJ17" s="151"/>
      <c r="CK17" s="151"/>
      <c r="CL17" s="151"/>
      <c r="CM17" s="152"/>
      <c r="CN17" s="173" t="s">
        <v>86</v>
      </c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5"/>
    </row>
    <row r="18" spans="1:127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58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59"/>
      <c r="BI18" s="157" t="s">
        <v>9</v>
      </c>
      <c r="BJ18" s="158"/>
      <c r="BK18" s="158"/>
      <c r="BL18" s="158"/>
      <c r="BM18" s="158"/>
      <c r="BN18" s="158"/>
      <c r="BO18" s="158"/>
      <c r="BP18" s="158"/>
      <c r="BQ18" s="158"/>
      <c r="BR18" s="158"/>
      <c r="BS18" s="159"/>
      <c r="BT18" s="160">
        <f>BT19+BT37+BT53</f>
        <v>65921.993017455956</v>
      </c>
      <c r="BU18" s="158"/>
      <c r="BV18" s="158"/>
      <c r="BW18" s="158"/>
      <c r="BX18" s="158"/>
      <c r="BY18" s="158"/>
      <c r="BZ18" s="158"/>
      <c r="CA18" s="158"/>
      <c r="CB18" s="158"/>
      <c r="CC18" s="159"/>
      <c r="CD18" s="160">
        <f>CD19+CD37+CD53</f>
        <v>61443.031931789374</v>
      </c>
      <c r="CE18" s="158"/>
      <c r="CF18" s="158"/>
      <c r="CG18" s="158"/>
      <c r="CH18" s="158"/>
      <c r="CI18" s="158"/>
      <c r="CJ18" s="158"/>
      <c r="CK18" s="158"/>
      <c r="CL18" s="158"/>
      <c r="CM18" s="159"/>
      <c r="CN18" s="161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3"/>
      <c r="DJ18" s="61"/>
      <c r="DK18" s="87"/>
      <c r="DP18" s="62"/>
      <c r="DW18" s="63"/>
    </row>
    <row r="19" spans="1:127" s="68" customFormat="1" ht="30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66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67"/>
      <c r="BI19" s="193" t="s">
        <v>9</v>
      </c>
      <c r="BJ19" s="194"/>
      <c r="BK19" s="194"/>
      <c r="BL19" s="194"/>
      <c r="BM19" s="194"/>
      <c r="BN19" s="194"/>
      <c r="BO19" s="194"/>
      <c r="BP19" s="194"/>
      <c r="BQ19" s="194"/>
      <c r="BR19" s="194"/>
      <c r="BS19" s="195"/>
      <c r="BT19" s="196">
        <f>BT20+BT25+BT27+BT35+BT36</f>
        <v>44391.208809062722</v>
      </c>
      <c r="BU19" s="194"/>
      <c r="BV19" s="194"/>
      <c r="BW19" s="194"/>
      <c r="BX19" s="194"/>
      <c r="BY19" s="194"/>
      <c r="BZ19" s="194"/>
      <c r="CA19" s="194"/>
      <c r="CB19" s="194"/>
      <c r="CC19" s="195"/>
      <c r="CD19" s="196">
        <f>CD20+CD25+CD27+CD35+CD36</f>
        <v>43526.047692056825</v>
      </c>
      <c r="CE19" s="194"/>
      <c r="CF19" s="194"/>
      <c r="CG19" s="194"/>
      <c r="CH19" s="194"/>
      <c r="CI19" s="194"/>
      <c r="CJ19" s="194"/>
      <c r="CK19" s="194"/>
      <c r="CL19" s="194"/>
      <c r="CM19" s="195"/>
      <c r="CN19" s="197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9"/>
      <c r="DK19" s="87"/>
      <c r="DP19" s="69"/>
    </row>
    <row r="20" spans="1:127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72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73"/>
      <c r="BI20" s="180" t="s">
        <v>9</v>
      </c>
      <c r="BJ20" s="181"/>
      <c r="BK20" s="181"/>
      <c r="BL20" s="181"/>
      <c r="BM20" s="181"/>
      <c r="BN20" s="181"/>
      <c r="BO20" s="181"/>
      <c r="BP20" s="181"/>
      <c r="BQ20" s="181"/>
      <c r="BR20" s="181"/>
      <c r="BS20" s="182"/>
      <c r="BT20" s="183">
        <f>BT21+BT22+BT23</f>
        <v>14647.611800966082</v>
      </c>
      <c r="BU20" s="184"/>
      <c r="BV20" s="184"/>
      <c r="BW20" s="184"/>
      <c r="BX20" s="184"/>
      <c r="BY20" s="184"/>
      <c r="BZ20" s="184"/>
      <c r="CA20" s="184"/>
      <c r="CB20" s="184"/>
      <c r="CC20" s="185"/>
      <c r="CD20" s="183">
        <f>CD21+CD22+CD23</f>
        <v>12593.493174425697</v>
      </c>
      <c r="CE20" s="184"/>
      <c r="CF20" s="184"/>
      <c r="CG20" s="184"/>
      <c r="CH20" s="184"/>
      <c r="CI20" s="184"/>
      <c r="CJ20" s="184"/>
      <c r="CK20" s="184"/>
      <c r="CL20" s="184"/>
      <c r="CM20" s="185"/>
      <c r="CN20" s="186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8"/>
      <c r="DK20" s="87"/>
    </row>
    <row r="21" spans="1:127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54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75"/>
      <c r="BI21" s="150" t="s">
        <v>9</v>
      </c>
      <c r="BJ21" s="151"/>
      <c r="BK21" s="151"/>
      <c r="BL21" s="151"/>
      <c r="BM21" s="151"/>
      <c r="BN21" s="151"/>
      <c r="BO21" s="151"/>
      <c r="BP21" s="151"/>
      <c r="BQ21" s="151"/>
      <c r="BR21" s="151"/>
      <c r="BS21" s="152"/>
      <c r="BT21" s="200">
        <v>2486.428290091791</v>
      </c>
      <c r="BU21" s="201"/>
      <c r="BV21" s="201"/>
      <c r="BW21" s="201"/>
      <c r="BX21" s="201"/>
      <c r="BY21" s="201"/>
      <c r="BZ21" s="201"/>
      <c r="CA21" s="201"/>
      <c r="CB21" s="201"/>
      <c r="CC21" s="202"/>
      <c r="CD21" s="200">
        <v>1922.7559308362352</v>
      </c>
      <c r="CE21" s="201"/>
      <c r="CF21" s="201"/>
      <c r="CG21" s="201"/>
      <c r="CH21" s="201"/>
      <c r="CI21" s="201"/>
      <c r="CJ21" s="201"/>
      <c r="CK21" s="201"/>
      <c r="CL21" s="201"/>
      <c r="CM21" s="202"/>
      <c r="CN21" s="206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8"/>
      <c r="DK21" s="87"/>
    </row>
    <row r="22" spans="1:127" s="53" customFormat="1" ht="1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54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75"/>
      <c r="BI22" s="150" t="s">
        <v>9</v>
      </c>
      <c r="BJ22" s="151"/>
      <c r="BK22" s="151"/>
      <c r="BL22" s="151"/>
      <c r="BM22" s="151"/>
      <c r="BN22" s="151"/>
      <c r="BO22" s="151"/>
      <c r="BP22" s="151"/>
      <c r="BQ22" s="151"/>
      <c r="BR22" s="151"/>
      <c r="BS22" s="152"/>
      <c r="BT22" s="200"/>
      <c r="BU22" s="201"/>
      <c r="BV22" s="201"/>
      <c r="BW22" s="201"/>
      <c r="BX22" s="201"/>
      <c r="BY22" s="201"/>
      <c r="BZ22" s="201"/>
      <c r="CA22" s="201"/>
      <c r="CB22" s="201"/>
      <c r="CC22" s="202"/>
      <c r="CD22" s="203"/>
      <c r="CE22" s="204"/>
      <c r="CF22" s="204"/>
      <c r="CG22" s="204"/>
      <c r="CH22" s="204"/>
      <c r="CI22" s="204"/>
      <c r="CJ22" s="204"/>
      <c r="CK22" s="204"/>
      <c r="CL22" s="204"/>
      <c r="CM22" s="205"/>
      <c r="CN22" s="206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8"/>
      <c r="DK22" s="87"/>
    </row>
    <row r="23" spans="1:127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54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75"/>
      <c r="BI23" s="150" t="s">
        <v>9</v>
      </c>
      <c r="BJ23" s="151"/>
      <c r="BK23" s="151"/>
      <c r="BL23" s="151"/>
      <c r="BM23" s="151"/>
      <c r="BN23" s="151"/>
      <c r="BO23" s="151"/>
      <c r="BP23" s="151"/>
      <c r="BQ23" s="151"/>
      <c r="BR23" s="151"/>
      <c r="BS23" s="152"/>
      <c r="BT23" s="200">
        <v>12161.183510874291</v>
      </c>
      <c r="BU23" s="201"/>
      <c r="BV23" s="201"/>
      <c r="BW23" s="201"/>
      <c r="BX23" s="201"/>
      <c r="BY23" s="201"/>
      <c r="BZ23" s="201"/>
      <c r="CA23" s="201"/>
      <c r="CB23" s="201"/>
      <c r="CC23" s="202"/>
      <c r="CD23" s="200">
        <v>10670.737243589463</v>
      </c>
      <c r="CE23" s="201"/>
      <c r="CF23" s="201"/>
      <c r="CG23" s="201"/>
      <c r="CH23" s="201"/>
      <c r="CI23" s="201"/>
      <c r="CJ23" s="201"/>
      <c r="CK23" s="201"/>
      <c r="CL23" s="201"/>
      <c r="CM23" s="202"/>
      <c r="CN23" s="209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8"/>
      <c r="DJ23" s="76"/>
      <c r="DK23" s="87"/>
    </row>
    <row r="24" spans="1:127" s="53" customFormat="1" ht="15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54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75"/>
      <c r="BI24" s="150" t="s">
        <v>9</v>
      </c>
      <c r="BJ24" s="151"/>
      <c r="BK24" s="151"/>
      <c r="BL24" s="151"/>
      <c r="BM24" s="151"/>
      <c r="BN24" s="151"/>
      <c r="BO24" s="151"/>
      <c r="BP24" s="151"/>
      <c r="BQ24" s="151"/>
      <c r="BR24" s="151"/>
      <c r="BS24" s="152"/>
      <c r="BT24" s="200" t="s">
        <v>194</v>
      </c>
      <c r="BU24" s="201"/>
      <c r="BV24" s="201"/>
      <c r="BW24" s="201"/>
      <c r="BX24" s="201"/>
      <c r="BY24" s="201"/>
      <c r="BZ24" s="201"/>
      <c r="CA24" s="201"/>
      <c r="CB24" s="201"/>
      <c r="CC24" s="202"/>
      <c r="CD24" s="200">
        <v>10670.737243589463</v>
      </c>
      <c r="CE24" s="201"/>
      <c r="CF24" s="201"/>
      <c r="CG24" s="201"/>
      <c r="CH24" s="201"/>
      <c r="CI24" s="201"/>
      <c r="CJ24" s="201"/>
      <c r="CK24" s="201"/>
      <c r="CL24" s="201"/>
      <c r="CM24" s="202"/>
      <c r="CN24" s="206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8"/>
      <c r="DK24" s="87"/>
    </row>
    <row r="25" spans="1:127" s="74" customFormat="1" ht="1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72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73"/>
      <c r="BI25" s="180" t="s">
        <v>9</v>
      </c>
      <c r="BJ25" s="181"/>
      <c r="BK25" s="181"/>
      <c r="BL25" s="181"/>
      <c r="BM25" s="181"/>
      <c r="BN25" s="181"/>
      <c r="BO25" s="181"/>
      <c r="BP25" s="181"/>
      <c r="BQ25" s="181"/>
      <c r="BR25" s="181"/>
      <c r="BS25" s="182"/>
      <c r="BT25" s="183">
        <v>27706.350596635501</v>
      </c>
      <c r="BU25" s="184"/>
      <c r="BV25" s="184"/>
      <c r="BW25" s="184"/>
      <c r="BX25" s="184"/>
      <c r="BY25" s="184"/>
      <c r="BZ25" s="184"/>
      <c r="CA25" s="184"/>
      <c r="CB25" s="184"/>
      <c r="CC25" s="185"/>
      <c r="CD25" s="183">
        <v>27683.765085836352</v>
      </c>
      <c r="CE25" s="184"/>
      <c r="CF25" s="184"/>
      <c r="CG25" s="184"/>
      <c r="CH25" s="184"/>
      <c r="CI25" s="184"/>
      <c r="CJ25" s="184"/>
      <c r="CK25" s="184"/>
      <c r="CL25" s="184"/>
      <c r="CM25" s="185"/>
      <c r="CN25" s="186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8"/>
      <c r="DK25" s="87"/>
    </row>
    <row r="26" spans="1:127" s="53" customFormat="1" ht="1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54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75"/>
      <c r="BI26" s="150" t="s">
        <v>9</v>
      </c>
      <c r="BJ26" s="151"/>
      <c r="BK26" s="151"/>
      <c r="BL26" s="151"/>
      <c r="BM26" s="151"/>
      <c r="BN26" s="151"/>
      <c r="BO26" s="151"/>
      <c r="BP26" s="151"/>
      <c r="BQ26" s="151"/>
      <c r="BR26" s="151"/>
      <c r="BS26" s="152"/>
      <c r="BT26" s="200"/>
      <c r="BU26" s="201"/>
      <c r="BV26" s="201"/>
      <c r="BW26" s="201"/>
      <c r="BX26" s="201"/>
      <c r="BY26" s="201"/>
      <c r="BZ26" s="201"/>
      <c r="CA26" s="201"/>
      <c r="CB26" s="201"/>
      <c r="CC26" s="202"/>
      <c r="CD26" s="200"/>
      <c r="CE26" s="201"/>
      <c r="CF26" s="201"/>
      <c r="CG26" s="201"/>
      <c r="CH26" s="201"/>
      <c r="CI26" s="201"/>
      <c r="CJ26" s="201"/>
      <c r="CK26" s="201"/>
      <c r="CL26" s="201"/>
      <c r="CM26" s="202"/>
      <c r="CN26" s="206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8"/>
      <c r="DK26" s="87"/>
    </row>
    <row r="27" spans="1:127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72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73"/>
      <c r="BI27" s="180" t="s">
        <v>9</v>
      </c>
      <c r="BJ27" s="181"/>
      <c r="BK27" s="181"/>
      <c r="BL27" s="181"/>
      <c r="BM27" s="181"/>
      <c r="BN27" s="181"/>
      <c r="BO27" s="181"/>
      <c r="BP27" s="181"/>
      <c r="BQ27" s="181"/>
      <c r="BR27" s="181"/>
      <c r="BS27" s="182"/>
      <c r="BT27" s="183">
        <f>BT28+BT29+BT30</f>
        <v>1741.8380932693251</v>
      </c>
      <c r="BU27" s="184"/>
      <c r="BV27" s="184"/>
      <c r="BW27" s="184"/>
      <c r="BX27" s="184"/>
      <c r="BY27" s="184"/>
      <c r="BZ27" s="184"/>
      <c r="CA27" s="184"/>
      <c r="CB27" s="184"/>
      <c r="CC27" s="185"/>
      <c r="CD27" s="183">
        <f>CD28+CD29+CD30</f>
        <v>3248.7894317947712</v>
      </c>
      <c r="CE27" s="184"/>
      <c r="CF27" s="184"/>
      <c r="CG27" s="184"/>
      <c r="CH27" s="184"/>
      <c r="CI27" s="184"/>
      <c r="CJ27" s="184"/>
      <c r="CK27" s="184"/>
      <c r="CL27" s="184"/>
      <c r="CM27" s="185"/>
      <c r="CN27" s="186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8"/>
      <c r="DK27" s="87"/>
    </row>
    <row r="28" spans="1:127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54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75"/>
      <c r="BI28" s="150" t="s">
        <v>9</v>
      </c>
      <c r="BJ28" s="151"/>
      <c r="BK28" s="151"/>
      <c r="BL28" s="151"/>
      <c r="BM28" s="151"/>
      <c r="BN28" s="151"/>
      <c r="BO28" s="151"/>
      <c r="BP28" s="151"/>
      <c r="BQ28" s="151"/>
      <c r="BR28" s="151"/>
      <c r="BS28" s="152"/>
      <c r="BT28" s="200"/>
      <c r="BU28" s="201"/>
      <c r="BV28" s="201"/>
      <c r="BW28" s="201"/>
      <c r="BX28" s="201"/>
      <c r="BY28" s="201"/>
      <c r="BZ28" s="201"/>
      <c r="CA28" s="201"/>
      <c r="CB28" s="201"/>
      <c r="CC28" s="202"/>
      <c r="CD28" s="200"/>
      <c r="CE28" s="201"/>
      <c r="CF28" s="201"/>
      <c r="CG28" s="201"/>
      <c r="CH28" s="201"/>
      <c r="CI28" s="201"/>
      <c r="CJ28" s="201"/>
      <c r="CK28" s="201"/>
      <c r="CL28" s="201"/>
      <c r="CM28" s="202"/>
      <c r="CN28" s="206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8"/>
      <c r="DK28" s="87"/>
    </row>
    <row r="29" spans="1:127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54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75"/>
      <c r="BI29" s="150" t="s">
        <v>9</v>
      </c>
      <c r="BJ29" s="151"/>
      <c r="BK29" s="151"/>
      <c r="BL29" s="151"/>
      <c r="BM29" s="151"/>
      <c r="BN29" s="151"/>
      <c r="BO29" s="151"/>
      <c r="BP29" s="151"/>
      <c r="BQ29" s="151"/>
      <c r="BR29" s="151"/>
      <c r="BS29" s="152"/>
      <c r="BT29" s="200"/>
      <c r="BU29" s="201"/>
      <c r="BV29" s="201"/>
      <c r="BW29" s="201"/>
      <c r="BX29" s="201"/>
      <c r="BY29" s="201"/>
      <c r="BZ29" s="201"/>
      <c r="CA29" s="201"/>
      <c r="CB29" s="201"/>
      <c r="CC29" s="202"/>
      <c r="CD29" s="200"/>
      <c r="CE29" s="201"/>
      <c r="CF29" s="201"/>
      <c r="CG29" s="201"/>
      <c r="CH29" s="201"/>
      <c r="CI29" s="201"/>
      <c r="CJ29" s="201"/>
      <c r="CK29" s="201"/>
      <c r="CL29" s="201"/>
      <c r="CM29" s="202"/>
      <c r="CN29" s="206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8"/>
      <c r="DK29" s="87"/>
    </row>
    <row r="30" spans="1:127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54"/>
      <c r="K30" s="172" t="s">
        <v>103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75"/>
      <c r="BI30" s="150" t="s">
        <v>9</v>
      </c>
      <c r="BJ30" s="151"/>
      <c r="BK30" s="151"/>
      <c r="BL30" s="151"/>
      <c r="BM30" s="151"/>
      <c r="BN30" s="151"/>
      <c r="BO30" s="151"/>
      <c r="BP30" s="151"/>
      <c r="BQ30" s="151"/>
      <c r="BR30" s="151"/>
      <c r="BS30" s="152"/>
      <c r="BT30" s="200">
        <f>BT31+BT32+BT33+BT34</f>
        <v>1741.8380932693251</v>
      </c>
      <c r="BU30" s="201"/>
      <c r="BV30" s="201"/>
      <c r="BW30" s="201"/>
      <c r="BX30" s="201"/>
      <c r="BY30" s="201"/>
      <c r="BZ30" s="201"/>
      <c r="CA30" s="201"/>
      <c r="CB30" s="201"/>
      <c r="CC30" s="202"/>
      <c r="CD30" s="200">
        <f>CD31+CD32+CD33+CD34</f>
        <v>3248.7894317947712</v>
      </c>
      <c r="CE30" s="201"/>
      <c r="CF30" s="201"/>
      <c r="CG30" s="201"/>
      <c r="CH30" s="201"/>
      <c r="CI30" s="201"/>
      <c r="CJ30" s="201"/>
      <c r="CK30" s="201"/>
      <c r="CL30" s="201"/>
      <c r="CM30" s="202"/>
      <c r="CN30" s="206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8"/>
      <c r="DK30" s="87"/>
    </row>
    <row r="31" spans="1:127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54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75"/>
      <c r="BI31" s="150" t="s">
        <v>9</v>
      </c>
      <c r="BJ31" s="151"/>
      <c r="BK31" s="151"/>
      <c r="BL31" s="151"/>
      <c r="BM31" s="151"/>
      <c r="BN31" s="151"/>
      <c r="BO31" s="151"/>
      <c r="BP31" s="151"/>
      <c r="BQ31" s="151"/>
      <c r="BR31" s="151"/>
      <c r="BS31" s="152"/>
      <c r="BT31" s="200">
        <v>1515</v>
      </c>
      <c r="BU31" s="201"/>
      <c r="BV31" s="201"/>
      <c r="BW31" s="201"/>
      <c r="BX31" s="201"/>
      <c r="BY31" s="201"/>
      <c r="BZ31" s="201"/>
      <c r="CA31" s="201"/>
      <c r="CB31" s="201"/>
      <c r="CC31" s="202"/>
      <c r="CD31" s="200">
        <v>2285.0264671747891</v>
      </c>
      <c r="CE31" s="201"/>
      <c r="CF31" s="201"/>
      <c r="CG31" s="201"/>
      <c r="CH31" s="201"/>
      <c r="CI31" s="201"/>
      <c r="CJ31" s="201"/>
      <c r="CK31" s="201"/>
      <c r="CL31" s="201"/>
      <c r="CM31" s="202"/>
      <c r="CN31" s="206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8"/>
      <c r="DK31" s="87"/>
    </row>
    <row r="32" spans="1:127" s="53" customFormat="1" ht="13.5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54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75"/>
      <c r="BI32" s="150" t="s">
        <v>9</v>
      </c>
      <c r="BJ32" s="151"/>
      <c r="BK32" s="151"/>
      <c r="BL32" s="151"/>
      <c r="BM32" s="151"/>
      <c r="BN32" s="151"/>
      <c r="BO32" s="151"/>
      <c r="BP32" s="151"/>
      <c r="BQ32" s="151"/>
      <c r="BR32" s="151"/>
      <c r="BS32" s="152"/>
      <c r="BT32" s="200">
        <v>64.883067845596059</v>
      </c>
      <c r="BU32" s="201"/>
      <c r="BV32" s="201"/>
      <c r="BW32" s="201"/>
      <c r="BX32" s="201"/>
      <c r="BY32" s="201"/>
      <c r="BZ32" s="201"/>
      <c r="CA32" s="201"/>
      <c r="CB32" s="201"/>
      <c r="CC32" s="202"/>
      <c r="CD32" s="200">
        <v>266.97922350005132</v>
      </c>
      <c r="CE32" s="201"/>
      <c r="CF32" s="201"/>
      <c r="CG32" s="201"/>
      <c r="CH32" s="201"/>
      <c r="CI32" s="201"/>
      <c r="CJ32" s="201"/>
      <c r="CK32" s="201"/>
      <c r="CL32" s="201"/>
      <c r="CM32" s="202"/>
      <c r="CN32" s="206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8"/>
      <c r="DK32" s="87"/>
    </row>
    <row r="33" spans="1:120" s="53" customFormat="1" ht="13.5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54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75"/>
      <c r="BI33" s="150" t="s">
        <v>9</v>
      </c>
      <c r="BJ33" s="151"/>
      <c r="BK33" s="151"/>
      <c r="BL33" s="151"/>
      <c r="BM33" s="151"/>
      <c r="BN33" s="151"/>
      <c r="BO33" s="151"/>
      <c r="BP33" s="151"/>
      <c r="BQ33" s="151"/>
      <c r="BR33" s="151"/>
      <c r="BS33" s="152"/>
      <c r="BT33" s="200">
        <v>34.024915423728906</v>
      </c>
      <c r="BU33" s="201"/>
      <c r="BV33" s="201"/>
      <c r="BW33" s="201"/>
      <c r="BX33" s="201"/>
      <c r="BY33" s="201"/>
      <c r="BZ33" s="201"/>
      <c r="CA33" s="201"/>
      <c r="CB33" s="201"/>
      <c r="CC33" s="202"/>
      <c r="CD33" s="200">
        <v>167.62813111993111</v>
      </c>
      <c r="CE33" s="201"/>
      <c r="CF33" s="201"/>
      <c r="CG33" s="201"/>
      <c r="CH33" s="201"/>
      <c r="CI33" s="201"/>
      <c r="CJ33" s="201"/>
      <c r="CK33" s="201"/>
      <c r="CL33" s="201"/>
      <c r="CM33" s="202"/>
      <c r="CN33" s="206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8"/>
      <c r="DK33" s="87"/>
    </row>
    <row r="34" spans="1:120" s="53" customFormat="1" ht="13.5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54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75"/>
      <c r="BI34" s="150" t="s">
        <v>9</v>
      </c>
      <c r="BJ34" s="151"/>
      <c r="BK34" s="151"/>
      <c r="BL34" s="151"/>
      <c r="BM34" s="151"/>
      <c r="BN34" s="151"/>
      <c r="BO34" s="151"/>
      <c r="BP34" s="151"/>
      <c r="BQ34" s="151"/>
      <c r="BR34" s="151"/>
      <c r="BS34" s="152"/>
      <c r="BT34" s="200">
        <v>127.93010999999998</v>
      </c>
      <c r="BU34" s="201"/>
      <c r="BV34" s="201"/>
      <c r="BW34" s="201"/>
      <c r="BX34" s="201"/>
      <c r="BY34" s="201"/>
      <c r="BZ34" s="201"/>
      <c r="CA34" s="201"/>
      <c r="CB34" s="201"/>
      <c r="CC34" s="202"/>
      <c r="CD34" s="200">
        <v>529.15561000000002</v>
      </c>
      <c r="CE34" s="201"/>
      <c r="CF34" s="201"/>
      <c r="CG34" s="201"/>
      <c r="CH34" s="201"/>
      <c r="CI34" s="201"/>
      <c r="CJ34" s="201"/>
      <c r="CK34" s="201"/>
      <c r="CL34" s="201"/>
      <c r="CM34" s="202"/>
      <c r="CN34" s="206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8"/>
      <c r="DK34" s="87"/>
    </row>
    <row r="35" spans="1:120" s="74" customFormat="1" ht="4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72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73"/>
      <c r="BI35" s="180" t="s">
        <v>9</v>
      </c>
      <c r="BJ35" s="181"/>
      <c r="BK35" s="181"/>
      <c r="BL35" s="181"/>
      <c r="BM35" s="181"/>
      <c r="BN35" s="181"/>
      <c r="BO35" s="181"/>
      <c r="BP35" s="181"/>
      <c r="BQ35" s="181"/>
      <c r="BR35" s="181"/>
      <c r="BS35" s="182"/>
      <c r="BT35" s="183"/>
      <c r="BU35" s="184"/>
      <c r="BV35" s="184"/>
      <c r="BW35" s="184"/>
      <c r="BX35" s="184"/>
      <c r="BY35" s="184"/>
      <c r="BZ35" s="184"/>
      <c r="CA35" s="184"/>
      <c r="CB35" s="184"/>
      <c r="CC35" s="185"/>
      <c r="CD35" s="183"/>
      <c r="CE35" s="184"/>
      <c r="CF35" s="184"/>
      <c r="CG35" s="184"/>
      <c r="CH35" s="184"/>
      <c r="CI35" s="184"/>
      <c r="CJ35" s="184"/>
      <c r="CK35" s="184"/>
      <c r="CL35" s="184"/>
      <c r="CM35" s="185"/>
      <c r="CN35" s="186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8"/>
      <c r="DK35" s="87"/>
    </row>
    <row r="36" spans="1:120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72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73"/>
      <c r="BI36" s="180" t="s">
        <v>9</v>
      </c>
      <c r="BJ36" s="181"/>
      <c r="BK36" s="181"/>
      <c r="BL36" s="181"/>
      <c r="BM36" s="181"/>
      <c r="BN36" s="181"/>
      <c r="BO36" s="181"/>
      <c r="BP36" s="181"/>
      <c r="BQ36" s="181"/>
      <c r="BR36" s="181"/>
      <c r="BS36" s="182"/>
      <c r="BT36" s="183">
        <v>295.40831819180704</v>
      </c>
      <c r="BU36" s="184"/>
      <c r="BV36" s="184"/>
      <c r="BW36" s="184"/>
      <c r="BX36" s="184"/>
      <c r="BY36" s="184"/>
      <c r="BZ36" s="184"/>
      <c r="CA36" s="184"/>
      <c r="CB36" s="184"/>
      <c r="CC36" s="185"/>
      <c r="CD36" s="183"/>
      <c r="CE36" s="184"/>
      <c r="CF36" s="184"/>
      <c r="CG36" s="184"/>
      <c r="CH36" s="184"/>
      <c r="CI36" s="184"/>
      <c r="CJ36" s="184"/>
      <c r="CK36" s="184"/>
      <c r="CL36" s="184"/>
      <c r="CM36" s="185"/>
      <c r="CN36" s="186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8"/>
      <c r="DJ36" s="89"/>
      <c r="DK36" s="88"/>
    </row>
    <row r="37" spans="1:120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66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67"/>
      <c r="BI37" s="193" t="s">
        <v>9</v>
      </c>
      <c r="BJ37" s="194"/>
      <c r="BK37" s="194"/>
      <c r="BL37" s="194"/>
      <c r="BM37" s="194"/>
      <c r="BN37" s="194"/>
      <c r="BO37" s="194"/>
      <c r="BP37" s="194"/>
      <c r="BQ37" s="194"/>
      <c r="BR37" s="194"/>
      <c r="BS37" s="195"/>
      <c r="BT37" s="196">
        <f>SUM(BT38:CC50)</f>
        <v>20162.764786300893</v>
      </c>
      <c r="BU37" s="211"/>
      <c r="BV37" s="211"/>
      <c r="BW37" s="211"/>
      <c r="BX37" s="211"/>
      <c r="BY37" s="211"/>
      <c r="BZ37" s="211"/>
      <c r="CA37" s="211"/>
      <c r="CB37" s="211"/>
      <c r="CC37" s="212"/>
      <c r="CD37" s="196">
        <f>SUM(CD38:CM50)</f>
        <v>17916.984239732552</v>
      </c>
      <c r="CE37" s="211"/>
      <c r="CF37" s="211"/>
      <c r="CG37" s="211"/>
      <c r="CH37" s="211"/>
      <c r="CI37" s="211"/>
      <c r="CJ37" s="211"/>
      <c r="CK37" s="211"/>
      <c r="CL37" s="211"/>
      <c r="CM37" s="212"/>
      <c r="CN37" s="213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9"/>
      <c r="DJ37" s="61"/>
      <c r="DK37" s="87"/>
      <c r="DP37" s="69"/>
    </row>
    <row r="38" spans="1:120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54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75"/>
      <c r="BI38" s="150" t="s">
        <v>9</v>
      </c>
      <c r="BJ38" s="151"/>
      <c r="BK38" s="151"/>
      <c r="BL38" s="151"/>
      <c r="BM38" s="151"/>
      <c r="BN38" s="151"/>
      <c r="BO38" s="151"/>
      <c r="BP38" s="151"/>
      <c r="BQ38" s="151"/>
      <c r="BR38" s="151"/>
      <c r="BS38" s="152"/>
      <c r="BT38" s="200"/>
      <c r="BU38" s="201"/>
      <c r="BV38" s="201"/>
      <c r="BW38" s="201"/>
      <c r="BX38" s="201"/>
      <c r="BY38" s="201"/>
      <c r="BZ38" s="201"/>
      <c r="CA38" s="201"/>
      <c r="CB38" s="201"/>
      <c r="CC38" s="202"/>
      <c r="CD38" s="200"/>
      <c r="CE38" s="201"/>
      <c r="CF38" s="201"/>
      <c r="CG38" s="201"/>
      <c r="CH38" s="201"/>
      <c r="CI38" s="201"/>
      <c r="CJ38" s="201"/>
      <c r="CK38" s="201"/>
      <c r="CL38" s="201"/>
      <c r="CM38" s="202"/>
      <c r="CN38" s="206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8"/>
      <c r="DK38" s="87"/>
    </row>
    <row r="39" spans="1:120" s="53" customFormat="1" ht="45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54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75"/>
      <c r="BI39" s="150" t="s">
        <v>9</v>
      </c>
      <c r="BJ39" s="151"/>
      <c r="BK39" s="151"/>
      <c r="BL39" s="151"/>
      <c r="BM39" s="151"/>
      <c r="BN39" s="151"/>
      <c r="BO39" s="151"/>
      <c r="BP39" s="151"/>
      <c r="BQ39" s="151"/>
      <c r="BR39" s="151"/>
      <c r="BS39" s="152"/>
      <c r="BT39" s="200"/>
      <c r="BU39" s="201"/>
      <c r="BV39" s="201"/>
      <c r="BW39" s="201"/>
      <c r="BX39" s="201"/>
      <c r="BY39" s="201"/>
      <c r="BZ39" s="201"/>
      <c r="CA39" s="201"/>
      <c r="CB39" s="201"/>
      <c r="CC39" s="202"/>
      <c r="CD39" s="200"/>
      <c r="CE39" s="201"/>
      <c r="CF39" s="201"/>
      <c r="CG39" s="201"/>
      <c r="CH39" s="201"/>
      <c r="CI39" s="201"/>
      <c r="CJ39" s="201"/>
      <c r="CK39" s="201"/>
      <c r="CL39" s="201"/>
      <c r="CM39" s="202"/>
      <c r="CN39" s="206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8"/>
      <c r="DK39" s="87"/>
    </row>
    <row r="40" spans="1:120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54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75"/>
      <c r="BI40" s="150" t="s">
        <v>9</v>
      </c>
      <c r="BJ40" s="151"/>
      <c r="BK40" s="151"/>
      <c r="BL40" s="151"/>
      <c r="BM40" s="151"/>
      <c r="BN40" s="151"/>
      <c r="BO40" s="151"/>
      <c r="BP40" s="151"/>
      <c r="BQ40" s="151"/>
      <c r="BR40" s="151"/>
      <c r="BS40" s="152"/>
      <c r="BT40" s="200"/>
      <c r="BU40" s="201"/>
      <c r="BV40" s="201"/>
      <c r="BW40" s="201"/>
      <c r="BX40" s="201"/>
      <c r="BY40" s="201"/>
      <c r="BZ40" s="201"/>
      <c r="CA40" s="201"/>
      <c r="CB40" s="201"/>
      <c r="CC40" s="202"/>
      <c r="CD40" s="200"/>
      <c r="CE40" s="201"/>
      <c r="CF40" s="201"/>
      <c r="CG40" s="201"/>
      <c r="CH40" s="201"/>
      <c r="CI40" s="201"/>
      <c r="CJ40" s="201"/>
      <c r="CK40" s="201"/>
      <c r="CL40" s="201"/>
      <c r="CM40" s="202"/>
      <c r="CN40" s="206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8"/>
      <c r="DK40" s="87"/>
    </row>
    <row r="41" spans="1:120" s="53" customFormat="1" ht="15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54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75"/>
      <c r="BI41" s="150" t="s">
        <v>9</v>
      </c>
      <c r="BJ41" s="151"/>
      <c r="BK41" s="151"/>
      <c r="BL41" s="151"/>
      <c r="BM41" s="151"/>
      <c r="BN41" s="151"/>
      <c r="BO41" s="151"/>
      <c r="BP41" s="151"/>
      <c r="BQ41" s="151"/>
      <c r="BR41" s="151"/>
      <c r="BS41" s="152"/>
      <c r="BT41" s="200">
        <v>7716.3897454865637</v>
      </c>
      <c r="BU41" s="201"/>
      <c r="BV41" s="201"/>
      <c r="BW41" s="201"/>
      <c r="BX41" s="201"/>
      <c r="BY41" s="201"/>
      <c r="BZ41" s="201"/>
      <c r="CA41" s="201"/>
      <c r="CB41" s="201"/>
      <c r="CC41" s="202"/>
      <c r="CD41" s="200">
        <v>7855.8560132603343</v>
      </c>
      <c r="CE41" s="201"/>
      <c r="CF41" s="201"/>
      <c r="CG41" s="201"/>
      <c r="CH41" s="201"/>
      <c r="CI41" s="201"/>
      <c r="CJ41" s="201"/>
      <c r="CK41" s="201"/>
      <c r="CL41" s="201"/>
      <c r="CM41" s="202"/>
      <c r="CN41" s="206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8"/>
      <c r="DK41" s="87"/>
    </row>
    <row r="42" spans="1:120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54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75"/>
      <c r="BI42" s="150" t="s">
        <v>9</v>
      </c>
      <c r="BJ42" s="151"/>
      <c r="BK42" s="151"/>
      <c r="BL42" s="151"/>
      <c r="BM42" s="151"/>
      <c r="BN42" s="151"/>
      <c r="BO42" s="151"/>
      <c r="BP42" s="151"/>
      <c r="BQ42" s="151"/>
      <c r="BR42" s="151"/>
      <c r="BS42" s="152"/>
      <c r="BT42" s="200"/>
      <c r="BU42" s="201"/>
      <c r="BV42" s="201"/>
      <c r="BW42" s="201"/>
      <c r="BX42" s="201"/>
      <c r="BY42" s="201"/>
      <c r="BZ42" s="201"/>
      <c r="CA42" s="201"/>
      <c r="CB42" s="201"/>
      <c r="CC42" s="202"/>
      <c r="CD42" s="200"/>
      <c r="CE42" s="201"/>
      <c r="CF42" s="201"/>
      <c r="CG42" s="201"/>
      <c r="CH42" s="201"/>
      <c r="CI42" s="201"/>
      <c r="CJ42" s="201"/>
      <c r="CK42" s="201"/>
      <c r="CL42" s="201"/>
      <c r="CM42" s="202"/>
      <c r="CN42" s="206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8"/>
      <c r="DK42" s="87"/>
    </row>
    <row r="43" spans="1:120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54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75"/>
      <c r="BI43" s="150" t="s">
        <v>9</v>
      </c>
      <c r="BJ43" s="151"/>
      <c r="BK43" s="151"/>
      <c r="BL43" s="151"/>
      <c r="BM43" s="151"/>
      <c r="BN43" s="151"/>
      <c r="BO43" s="151"/>
      <c r="BP43" s="151"/>
      <c r="BQ43" s="151"/>
      <c r="BR43" s="151"/>
      <c r="BS43" s="152"/>
      <c r="BT43" s="200">
        <v>7269.5793117666381</v>
      </c>
      <c r="BU43" s="201"/>
      <c r="BV43" s="201"/>
      <c r="BW43" s="201"/>
      <c r="BX43" s="201"/>
      <c r="BY43" s="201"/>
      <c r="BZ43" s="201"/>
      <c r="CA43" s="201"/>
      <c r="CB43" s="201"/>
      <c r="CC43" s="202"/>
      <c r="CD43" s="200">
        <v>8193.0146080952563</v>
      </c>
      <c r="CE43" s="201"/>
      <c r="CF43" s="201"/>
      <c r="CG43" s="201"/>
      <c r="CH43" s="201"/>
      <c r="CI43" s="201"/>
      <c r="CJ43" s="201"/>
      <c r="CK43" s="201"/>
      <c r="CL43" s="201"/>
      <c r="CM43" s="202"/>
      <c r="CN43" s="206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8"/>
      <c r="DK43" s="87"/>
    </row>
    <row r="44" spans="1:120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54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75"/>
      <c r="BI44" s="150" t="s">
        <v>9</v>
      </c>
      <c r="BJ44" s="151"/>
      <c r="BK44" s="151"/>
      <c r="BL44" s="151"/>
      <c r="BM44" s="151"/>
      <c r="BN44" s="151"/>
      <c r="BO44" s="151"/>
      <c r="BP44" s="151"/>
      <c r="BQ44" s="151"/>
      <c r="BR44" s="151"/>
      <c r="BS44" s="152"/>
      <c r="BT44" s="214"/>
      <c r="BU44" s="215"/>
      <c r="BV44" s="215"/>
      <c r="BW44" s="215"/>
      <c r="BX44" s="215"/>
      <c r="BY44" s="215"/>
      <c r="BZ44" s="215"/>
      <c r="CA44" s="215"/>
      <c r="CB44" s="215"/>
      <c r="CC44" s="216"/>
      <c r="CD44" s="200"/>
      <c r="CE44" s="201"/>
      <c r="CF44" s="201"/>
      <c r="CG44" s="201"/>
      <c r="CH44" s="201"/>
      <c r="CI44" s="201"/>
      <c r="CJ44" s="201"/>
      <c r="CK44" s="201"/>
      <c r="CL44" s="201"/>
      <c r="CM44" s="202"/>
      <c r="CN44" s="206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8"/>
      <c r="DK44" s="87"/>
    </row>
    <row r="45" spans="1:120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54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75"/>
      <c r="BI45" s="150" t="s">
        <v>9</v>
      </c>
      <c r="BJ45" s="151"/>
      <c r="BK45" s="151"/>
      <c r="BL45" s="151"/>
      <c r="BM45" s="151"/>
      <c r="BN45" s="151"/>
      <c r="BO45" s="151"/>
      <c r="BP45" s="151"/>
      <c r="BQ45" s="151"/>
      <c r="BR45" s="151"/>
      <c r="BS45" s="152"/>
      <c r="BT45" s="200"/>
      <c r="BU45" s="201"/>
      <c r="BV45" s="201"/>
      <c r="BW45" s="201"/>
      <c r="BX45" s="201"/>
      <c r="BY45" s="201"/>
      <c r="BZ45" s="201"/>
      <c r="CA45" s="201"/>
      <c r="CB45" s="201"/>
      <c r="CC45" s="202"/>
      <c r="CD45" s="200"/>
      <c r="CE45" s="201"/>
      <c r="CF45" s="201"/>
      <c r="CG45" s="201"/>
      <c r="CH45" s="201"/>
      <c r="CI45" s="201"/>
      <c r="CJ45" s="201"/>
      <c r="CK45" s="201"/>
      <c r="CL45" s="201"/>
      <c r="CM45" s="202"/>
      <c r="CN45" s="206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8"/>
      <c r="DK45" s="87"/>
    </row>
    <row r="46" spans="1:120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54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75"/>
      <c r="BI46" s="150" t="s">
        <v>9</v>
      </c>
      <c r="BJ46" s="151"/>
      <c r="BK46" s="151"/>
      <c r="BL46" s="151"/>
      <c r="BM46" s="151"/>
      <c r="BN46" s="151"/>
      <c r="BO46" s="151"/>
      <c r="BP46" s="151"/>
      <c r="BQ46" s="151"/>
      <c r="BR46" s="151"/>
      <c r="BS46" s="152"/>
      <c r="BT46" s="200">
        <v>1761.8945097822259</v>
      </c>
      <c r="BU46" s="201"/>
      <c r="BV46" s="201"/>
      <c r="BW46" s="201"/>
      <c r="BX46" s="201"/>
      <c r="BY46" s="201"/>
      <c r="BZ46" s="201"/>
      <c r="CA46" s="201"/>
      <c r="CB46" s="201"/>
      <c r="CC46" s="202"/>
      <c r="CD46" s="200">
        <v>1809.8571082583708</v>
      </c>
      <c r="CE46" s="201"/>
      <c r="CF46" s="201"/>
      <c r="CG46" s="201"/>
      <c r="CH46" s="201"/>
      <c r="CI46" s="201"/>
      <c r="CJ46" s="201"/>
      <c r="CK46" s="201"/>
      <c r="CL46" s="201"/>
      <c r="CM46" s="202"/>
      <c r="CN46" s="206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8"/>
      <c r="DK46" s="87"/>
    </row>
    <row r="47" spans="1:120" s="53" customFormat="1" ht="72.7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54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75"/>
      <c r="BI47" s="150" t="s">
        <v>9</v>
      </c>
      <c r="BJ47" s="151"/>
      <c r="BK47" s="151"/>
      <c r="BL47" s="151"/>
      <c r="BM47" s="151"/>
      <c r="BN47" s="151"/>
      <c r="BO47" s="151"/>
      <c r="BP47" s="151"/>
      <c r="BQ47" s="151"/>
      <c r="BR47" s="151"/>
      <c r="BS47" s="152"/>
      <c r="BT47" s="200"/>
      <c r="BU47" s="201"/>
      <c r="BV47" s="201"/>
      <c r="BW47" s="201"/>
      <c r="BX47" s="201"/>
      <c r="BY47" s="201"/>
      <c r="BZ47" s="201"/>
      <c r="CA47" s="201"/>
      <c r="CB47" s="201"/>
      <c r="CC47" s="202"/>
      <c r="CD47" s="200"/>
      <c r="CE47" s="201"/>
      <c r="CF47" s="201"/>
      <c r="CG47" s="201"/>
      <c r="CH47" s="201"/>
      <c r="CI47" s="201"/>
      <c r="CJ47" s="201"/>
      <c r="CK47" s="201"/>
      <c r="CL47" s="201"/>
      <c r="CM47" s="202"/>
      <c r="CN47" s="206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8"/>
      <c r="DK47" s="87"/>
    </row>
    <row r="48" spans="1:120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54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75"/>
      <c r="BI48" s="150" t="s">
        <v>136</v>
      </c>
      <c r="BJ48" s="151"/>
      <c r="BK48" s="151"/>
      <c r="BL48" s="151"/>
      <c r="BM48" s="151"/>
      <c r="BN48" s="151"/>
      <c r="BO48" s="151"/>
      <c r="BP48" s="151"/>
      <c r="BQ48" s="151"/>
      <c r="BR48" s="151"/>
      <c r="BS48" s="152"/>
      <c r="BT48" s="200"/>
      <c r="BU48" s="201"/>
      <c r="BV48" s="201"/>
      <c r="BW48" s="201"/>
      <c r="BX48" s="201"/>
      <c r="BY48" s="201"/>
      <c r="BZ48" s="201"/>
      <c r="CA48" s="201"/>
      <c r="CB48" s="201"/>
      <c r="CC48" s="202"/>
      <c r="CD48" s="200"/>
      <c r="CE48" s="201"/>
      <c r="CF48" s="201"/>
      <c r="CG48" s="201"/>
      <c r="CH48" s="201"/>
      <c r="CI48" s="201"/>
      <c r="CJ48" s="201"/>
      <c r="CK48" s="201"/>
      <c r="CL48" s="201"/>
      <c r="CM48" s="202"/>
      <c r="CN48" s="206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  <c r="DA48" s="207"/>
      <c r="DB48" s="207"/>
      <c r="DC48" s="207"/>
      <c r="DD48" s="208"/>
      <c r="DK48" s="87"/>
    </row>
    <row r="49" spans="1:115" s="53" customFormat="1" ht="111.7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54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75"/>
      <c r="BI49" s="150" t="s">
        <v>9</v>
      </c>
      <c r="BJ49" s="151"/>
      <c r="BK49" s="151"/>
      <c r="BL49" s="151"/>
      <c r="BM49" s="151"/>
      <c r="BN49" s="151"/>
      <c r="BO49" s="151"/>
      <c r="BP49" s="151"/>
      <c r="BQ49" s="151"/>
      <c r="BR49" s="151"/>
      <c r="BS49" s="152"/>
      <c r="BT49" s="200">
        <v>3372.5556845936867</v>
      </c>
      <c r="BU49" s="201"/>
      <c r="BV49" s="201"/>
      <c r="BW49" s="201"/>
      <c r="BX49" s="201"/>
      <c r="BY49" s="201"/>
      <c r="BZ49" s="201"/>
      <c r="CA49" s="201"/>
      <c r="CB49" s="201"/>
      <c r="CC49" s="202"/>
      <c r="CD49" s="200"/>
      <c r="CE49" s="201"/>
      <c r="CF49" s="201"/>
      <c r="CG49" s="201"/>
      <c r="CH49" s="201"/>
      <c r="CI49" s="201"/>
      <c r="CJ49" s="201"/>
      <c r="CK49" s="201"/>
      <c r="CL49" s="201"/>
      <c r="CM49" s="202"/>
      <c r="CN49" s="206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8"/>
      <c r="DK49" s="87"/>
    </row>
    <row r="50" spans="1:115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54"/>
      <c r="K50" s="172" t="s">
        <v>140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75"/>
      <c r="BI50" s="150" t="s">
        <v>9</v>
      </c>
      <c r="BJ50" s="151"/>
      <c r="BK50" s="151"/>
      <c r="BL50" s="151"/>
      <c r="BM50" s="151"/>
      <c r="BN50" s="151"/>
      <c r="BO50" s="151"/>
      <c r="BP50" s="151"/>
      <c r="BQ50" s="151"/>
      <c r="BR50" s="151"/>
      <c r="BS50" s="152"/>
      <c r="BT50" s="217">
        <f>BT51+BT52</f>
        <v>42.34553467177809</v>
      </c>
      <c r="BU50" s="151"/>
      <c r="BV50" s="151"/>
      <c r="BW50" s="151"/>
      <c r="BX50" s="151"/>
      <c r="BY50" s="151"/>
      <c r="BZ50" s="151"/>
      <c r="CA50" s="151"/>
      <c r="CB50" s="151"/>
      <c r="CC50" s="152"/>
      <c r="CD50" s="217">
        <f>CD51+CD52</f>
        <v>58.256510118588878</v>
      </c>
      <c r="CE50" s="151"/>
      <c r="CF50" s="151"/>
      <c r="CG50" s="151"/>
      <c r="CH50" s="151"/>
      <c r="CI50" s="151"/>
      <c r="CJ50" s="151"/>
      <c r="CK50" s="151"/>
      <c r="CL50" s="151"/>
      <c r="CM50" s="152"/>
      <c r="CN50" s="206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8"/>
      <c r="DK50" s="87"/>
    </row>
    <row r="51" spans="1:115" s="53" customFormat="1" ht="30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54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75"/>
      <c r="BI51" s="150" t="s">
        <v>9</v>
      </c>
      <c r="BJ51" s="151"/>
      <c r="BK51" s="151"/>
      <c r="BL51" s="151"/>
      <c r="BM51" s="151"/>
      <c r="BN51" s="151"/>
      <c r="BO51" s="151"/>
      <c r="BP51" s="151"/>
      <c r="BQ51" s="151"/>
      <c r="BR51" s="151"/>
      <c r="BS51" s="152"/>
      <c r="BT51" s="217">
        <v>30.918353379999999</v>
      </c>
      <c r="BU51" s="151"/>
      <c r="BV51" s="151"/>
      <c r="BW51" s="151"/>
      <c r="BX51" s="151"/>
      <c r="BY51" s="151"/>
      <c r="BZ51" s="151"/>
      <c r="CA51" s="151"/>
      <c r="CB51" s="151"/>
      <c r="CC51" s="152"/>
      <c r="CD51" s="217">
        <v>39.420580643533853</v>
      </c>
      <c r="CE51" s="151"/>
      <c r="CF51" s="151"/>
      <c r="CG51" s="151"/>
      <c r="CH51" s="151"/>
      <c r="CI51" s="151"/>
      <c r="CJ51" s="151"/>
      <c r="CK51" s="151"/>
      <c r="CL51" s="151"/>
      <c r="CM51" s="152"/>
      <c r="CN51" s="206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8"/>
      <c r="DK51" s="87"/>
    </row>
    <row r="52" spans="1:115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54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75"/>
      <c r="BI52" s="150" t="s">
        <v>9</v>
      </c>
      <c r="BJ52" s="151"/>
      <c r="BK52" s="151"/>
      <c r="BL52" s="151"/>
      <c r="BM52" s="151"/>
      <c r="BN52" s="151"/>
      <c r="BO52" s="151"/>
      <c r="BP52" s="151"/>
      <c r="BQ52" s="151"/>
      <c r="BR52" s="151"/>
      <c r="BS52" s="152"/>
      <c r="BT52" s="217">
        <v>11.427181291778092</v>
      </c>
      <c r="BU52" s="151"/>
      <c r="BV52" s="151"/>
      <c r="BW52" s="151"/>
      <c r="BX52" s="151"/>
      <c r="BY52" s="151"/>
      <c r="BZ52" s="151"/>
      <c r="CA52" s="151"/>
      <c r="CB52" s="151"/>
      <c r="CC52" s="152"/>
      <c r="CD52" s="217">
        <v>18.835929475055021</v>
      </c>
      <c r="CE52" s="151"/>
      <c r="CF52" s="151"/>
      <c r="CG52" s="151"/>
      <c r="CH52" s="151"/>
      <c r="CI52" s="151"/>
      <c r="CJ52" s="151"/>
      <c r="CK52" s="151"/>
      <c r="CL52" s="151"/>
      <c r="CM52" s="152"/>
      <c r="CN52" s="206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8"/>
      <c r="DK52" s="87"/>
    </row>
    <row r="53" spans="1:115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66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67"/>
      <c r="BI53" s="193" t="s">
        <v>9</v>
      </c>
      <c r="BJ53" s="194"/>
      <c r="BK53" s="194"/>
      <c r="BL53" s="194"/>
      <c r="BM53" s="194"/>
      <c r="BN53" s="194"/>
      <c r="BO53" s="194"/>
      <c r="BP53" s="194"/>
      <c r="BQ53" s="194"/>
      <c r="BR53" s="194"/>
      <c r="BS53" s="195"/>
      <c r="BT53" s="196">
        <v>1368.0194220923504</v>
      </c>
      <c r="BU53" s="194"/>
      <c r="BV53" s="194"/>
      <c r="BW53" s="194"/>
      <c r="BX53" s="194"/>
      <c r="BY53" s="194"/>
      <c r="BZ53" s="194"/>
      <c r="CA53" s="194"/>
      <c r="CB53" s="194"/>
      <c r="CC53" s="195"/>
      <c r="CD53" s="193"/>
      <c r="CE53" s="194"/>
      <c r="CF53" s="194"/>
      <c r="CG53" s="194"/>
      <c r="CH53" s="194"/>
      <c r="CI53" s="194"/>
      <c r="CJ53" s="194"/>
      <c r="CK53" s="194"/>
      <c r="CL53" s="194"/>
      <c r="CM53" s="195"/>
      <c r="CN53" s="197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9"/>
      <c r="DJ53" s="77"/>
      <c r="DK53" s="87"/>
    </row>
    <row r="54" spans="1:115" s="53" customFormat="1" ht="30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54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75"/>
      <c r="BI54" s="150" t="s">
        <v>9</v>
      </c>
      <c r="BJ54" s="151"/>
      <c r="BK54" s="151"/>
      <c r="BL54" s="151"/>
      <c r="BM54" s="151"/>
      <c r="BN54" s="151"/>
      <c r="BO54" s="151"/>
      <c r="BP54" s="151"/>
      <c r="BQ54" s="151"/>
      <c r="BR54" s="151"/>
      <c r="BS54" s="152"/>
      <c r="BT54" s="200">
        <f>BT22+BT26+BT28</f>
        <v>0</v>
      </c>
      <c r="BU54" s="151"/>
      <c r="BV54" s="151"/>
      <c r="BW54" s="151"/>
      <c r="BX54" s="151"/>
      <c r="BY54" s="151"/>
      <c r="BZ54" s="151"/>
      <c r="CA54" s="151"/>
      <c r="CB54" s="151"/>
      <c r="CC54" s="152"/>
      <c r="CD54" s="200">
        <f>CD22+CD26+CD28</f>
        <v>0</v>
      </c>
      <c r="CE54" s="151"/>
      <c r="CF54" s="151"/>
      <c r="CG54" s="151"/>
      <c r="CH54" s="151"/>
      <c r="CI54" s="151"/>
      <c r="CJ54" s="151"/>
      <c r="CK54" s="151"/>
      <c r="CL54" s="151"/>
      <c r="CM54" s="152"/>
      <c r="CN54" s="206"/>
      <c r="CO54" s="207"/>
      <c r="CP54" s="207"/>
      <c r="CQ54" s="207"/>
      <c r="CR54" s="207"/>
      <c r="CS54" s="207"/>
      <c r="CT54" s="207"/>
      <c r="CU54" s="207"/>
      <c r="CV54" s="207"/>
      <c r="CW54" s="207"/>
      <c r="CX54" s="207"/>
      <c r="CY54" s="207"/>
      <c r="CZ54" s="207"/>
      <c r="DA54" s="207"/>
      <c r="DB54" s="207"/>
      <c r="DC54" s="207"/>
      <c r="DD54" s="208"/>
      <c r="DK54" s="87"/>
    </row>
    <row r="55" spans="1:115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80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81"/>
      <c r="BI55" s="226" t="s">
        <v>9</v>
      </c>
      <c r="BJ55" s="227"/>
      <c r="BK55" s="227"/>
      <c r="BL55" s="227"/>
      <c r="BM55" s="227"/>
      <c r="BN55" s="227"/>
      <c r="BO55" s="227"/>
      <c r="BP55" s="227"/>
      <c r="BQ55" s="227"/>
      <c r="BR55" s="227"/>
      <c r="BS55" s="228"/>
      <c r="BT55" s="229">
        <v>8228.2211099639972</v>
      </c>
      <c r="BU55" s="227"/>
      <c r="BV55" s="227"/>
      <c r="BW55" s="227"/>
      <c r="BX55" s="227"/>
      <c r="BY55" s="227"/>
      <c r="BZ55" s="227"/>
      <c r="CA55" s="227"/>
      <c r="CB55" s="227"/>
      <c r="CC55" s="228"/>
      <c r="CD55" s="229">
        <v>10632.813300000002</v>
      </c>
      <c r="CE55" s="230"/>
      <c r="CF55" s="230"/>
      <c r="CG55" s="230"/>
      <c r="CH55" s="230"/>
      <c r="CI55" s="230"/>
      <c r="CJ55" s="230"/>
      <c r="CK55" s="230"/>
      <c r="CL55" s="230"/>
      <c r="CM55" s="231"/>
      <c r="CN55" s="232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K55" s="87"/>
    </row>
    <row r="56" spans="1:115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54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75"/>
      <c r="BI56" s="150" t="s">
        <v>149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2"/>
      <c r="BT56" s="266">
        <v>1013.7</v>
      </c>
      <c r="BU56" s="267"/>
      <c r="BV56" s="267"/>
      <c r="BW56" s="267"/>
      <c r="BX56" s="267"/>
      <c r="BY56" s="267"/>
      <c r="BZ56" s="267"/>
      <c r="CA56" s="267"/>
      <c r="CB56" s="267"/>
      <c r="CC56" s="268"/>
      <c r="CD56" s="150"/>
      <c r="CE56" s="151"/>
      <c r="CF56" s="151"/>
      <c r="CG56" s="151"/>
      <c r="CH56" s="151"/>
      <c r="CI56" s="151"/>
      <c r="CJ56" s="151"/>
      <c r="CK56" s="151"/>
      <c r="CL56" s="151"/>
      <c r="CM56" s="152"/>
      <c r="CN56" s="206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8"/>
      <c r="DJ56" s="82"/>
      <c r="DK56" s="87"/>
    </row>
    <row r="57" spans="1:115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54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75"/>
      <c r="BI57" s="150" t="s">
        <v>9</v>
      </c>
      <c r="BJ57" s="151"/>
      <c r="BK57" s="151"/>
      <c r="BL57" s="151"/>
      <c r="BM57" s="151"/>
      <c r="BN57" s="151"/>
      <c r="BO57" s="151"/>
      <c r="BP57" s="151"/>
      <c r="BQ57" s="151"/>
      <c r="BR57" s="151"/>
      <c r="BS57" s="152"/>
      <c r="BT57" s="217">
        <v>8.1170179638591264</v>
      </c>
      <c r="BU57" s="238"/>
      <c r="BV57" s="238"/>
      <c r="BW57" s="238"/>
      <c r="BX57" s="238"/>
      <c r="BY57" s="238"/>
      <c r="BZ57" s="238"/>
      <c r="CA57" s="238"/>
      <c r="CB57" s="238"/>
      <c r="CC57" s="239"/>
      <c r="CD57" s="240" t="e">
        <f>CD55/CD56</f>
        <v>#DIV/0!</v>
      </c>
      <c r="CE57" s="241"/>
      <c r="CF57" s="241"/>
      <c r="CG57" s="241"/>
      <c r="CH57" s="241"/>
      <c r="CI57" s="241"/>
      <c r="CJ57" s="241"/>
      <c r="CK57" s="241"/>
      <c r="CL57" s="241"/>
      <c r="CM57" s="242"/>
      <c r="CN57" s="206"/>
      <c r="CO57" s="207"/>
      <c r="CP57" s="207"/>
      <c r="CQ57" s="207"/>
      <c r="CR57" s="207"/>
      <c r="CS57" s="207"/>
      <c r="CT57" s="207"/>
      <c r="CU57" s="207"/>
      <c r="CV57" s="207"/>
      <c r="CW57" s="207"/>
      <c r="CX57" s="207"/>
      <c r="CY57" s="207"/>
      <c r="CZ57" s="207"/>
      <c r="DA57" s="207"/>
      <c r="DB57" s="207"/>
      <c r="DC57" s="207"/>
      <c r="DD57" s="208"/>
      <c r="DK57" s="87"/>
    </row>
    <row r="58" spans="1:115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80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81"/>
      <c r="BI58" s="226" t="s">
        <v>86</v>
      </c>
      <c r="BJ58" s="227"/>
      <c r="BK58" s="227"/>
      <c r="BL58" s="227"/>
      <c r="BM58" s="227"/>
      <c r="BN58" s="227"/>
      <c r="BO58" s="227"/>
      <c r="BP58" s="227"/>
      <c r="BQ58" s="227"/>
      <c r="BR58" s="227"/>
      <c r="BS58" s="228"/>
      <c r="BT58" s="226" t="s">
        <v>86</v>
      </c>
      <c r="BU58" s="227"/>
      <c r="BV58" s="227"/>
      <c r="BW58" s="227"/>
      <c r="BX58" s="227"/>
      <c r="BY58" s="227"/>
      <c r="BZ58" s="227"/>
      <c r="CA58" s="227"/>
      <c r="CB58" s="227"/>
      <c r="CC58" s="228"/>
      <c r="CD58" s="226" t="s">
        <v>86</v>
      </c>
      <c r="CE58" s="227"/>
      <c r="CF58" s="227"/>
      <c r="CG58" s="227"/>
      <c r="CH58" s="227"/>
      <c r="CI58" s="227"/>
      <c r="CJ58" s="227"/>
      <c r="CK58" s="227"/>
      <c r="CL58" s="227"/>
      <c r="CM58" s="228"/>
      <c r="CN58" s="235" t="s">
        <v>86</v>
      </c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7"/>
    </row>
    <row r="59" spans="1:115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54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75"/>
      <c r="BI59" s="150" t="s">
        <v>154</v>
      </c>
      <c r="BJ59" s="151"/>
      <c r="BK59" s="151"/>
      <c r="BL59" s="151"/>
      <c r="BM59" s="151"/>
      <c r="BN59" s="151"/>
      <c r="BO59" s="151"/>
      <c r="BP59" s="151"/>
      <c r="BQ59" s="151"/>
      <c r="BR59" s="151"/>
      <c r="BS59" s="152"/>
      <c r="BT59" s="259">
        <v>769</v>
      </c>
      <c r="BU59" s="257"/>
      <c r="BV59" s="257"/>
      <c r="BW59" s="257"/>
      <c r="BX59" s="257"/>
      <c r="BY59" s="257"/>
      <c r="BZ59" s="257"/>
      <c r="CA59" s="257"/>
      <c r="CB59" s="257"/>
      <c r="CC59" s="258"/>
      <c r="CD59" s="259">
        <v>779</v>
      </c>
      <c r="CE59" s="257"/>
      <c r="CF59" s="257"/>
      <c r="CG59" s="257"/>
      <c r="CH59" s="257"/>
      <c r="CI59" s="257"/>
      <c r="CJ59" s="257"/>
      <c r="CK59" s="257"/>
      <c r="CL59" s="257"/>
      <c r="CM59" s="258"/>
      <c r="CN59" s="206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8"/>
    </row>
    <row r="60" spans="1:115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54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75"/>
      <c r="BI60" s="150" t="s">
        <v>157</v>
      </c>
      <c r="BJ60" s="151"/>
      <c r="BK60" s="151"/>
      <c r="BL60" s="151"/>
      <c r="BM60" s="151"/>
      <c r="BN60" s="151"/>
      <c r="BO60" s="151"/>
      <c r="BP60" s="151"/>
      <c r="BQ60" s="151"/>
      <c r="BR60" s="151"/>
      <c r="BS60" s="152"/>
      <c r="BT60" s="259">
        <f>BT61</f>
        <v>21.53</v>
      </c>
      <c r="BU60" s="257"/>
      <c r="BV60" s="257"/>
      <c r="BW60" s="257"/>
      <c r="BX60" s="257"/>
      <c r="BY60" s="257"/>
      <c r="BZ60" s="257"/>
      <c r="CA60" s="257"/>
      <c r="CB60" s="257"/>
      <c r="CC60" s="258"/>
      <c r="CD60" s="259">
        <f>CD61</f>
        <v>26.45</v>
      </c>
      <c r="CE60" s="257"/>
      <c r="CF60" s="257"/>
      <c r="CG60" s="257"/>
      <c r="CH60" s="257"/>
      <c r="CI60" s="257"/>
      <c r="CJ60" s="257"/>
      <c r="CK60" s="257"/>
      <c r="CL60" s="257"/>
      <c r="CM60" s="258"/>
      <c r="CN60" s="206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8"/>
    </row>
    <row r="61" spans="1:115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83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75"/>
      <c r="BI61" s="150" t="s">
        <v>157</v>
      </c>
      <c r="BJ61" s="151"/>
      <c r="BK61" s="151"/>
      <c r="BL61" s="151"/>
      <c r="BM61" s="151"/>
      <c r="BN61" s="151"/>
      <c r="BO61" s="151"/>
      <c r="BP61" s="151"/>
      <c r="BQ61" s="151"/>
      <c r="BR61" s="151"/>
      <c r="BS61" s="152"/>
      <c r="BT61" s="259">
        <v>21.53</v>
      </c>
      <c r="BU61" s="257"/>
      <c r="BV61" s="257"/>
      <c r="BW61" s="257"/>
      <c r="BX61" s="257"/>
      <c r="BY61" s="257"/>
      <c r="BZ61" s="257"/>
      <c r="CA61" s="257"/>
      <c r="CB61" s="257"/>
      <c r="CC61" s="258"/>
      <c r="CD61" s="259">
        <v>26.45</v>
      </c>
      <c r="CE61" s="257"/>
      <c r="CF61" s="257"/>
      <c r="CG61" s="257"/>
      <c r="CH61" s="257"/>
      <c r="CI61" s="257"/>
      <c r="CJ61" s="257"/>
      <c r="CK61" s="257"/>
      <c r="CL61" s="257"/>
      <c r="CM61" s="258"/>
      <c r="CN61" s="206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  <c r="DA61" s="207"/>
      <c r="DB61" s="207"/>
      <c r="DC61" s="207"/>
      <c r="DD61" s="208"/>
    </row>
    <row r="62" spans="1:115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80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81"/>
      <c r="BI62" s="226" t="s">
        <v>162</v>
      </c>
      <c r="BJ62" s="227"/>
      <c r="BK62" s="227"/>
      <c r="BL62" s="227"/>
      <c r="BM62" s="227"/>
      <c r="BN62" s="227"/>
      <c r="BO62" s="227"/>
      <c r="BP62" s="227"/>
      <c r="BQ62" s="227"/>
      <c r="BR62" s="227"/>
      <c r="BS62" s="228"/>
      <c r="BT62" s="246">
        <f>BT63+BT64</f>
        <v>304.75</v>
      </c>
      <c r="BU62" s="227"/>
      <c r="BV62" s="227"/>
      <c r="BW62" s="227"/>
      <c r="BX62" s="227"/>
      <c r="BY62" s="227"/>
      <c r="BZ62" s="227"/>
      <c r="CA62" s="227"/>
      <c r="CB62" s="227"/>
      <c r="CC62" s="228"/>
      <c r="CD62" s="246">
        <f>CD63+CD64</f>
        <v>329.15999999999997</v>
      </c>
      <c r="CE62" s="227"/>
      <c r="CF62" s="227"/>
      <c r="CG62" s="227"/>
      <c r="CH62" s="227"/>
      <c r="CI62" s="227"/>
      <c r="CJ62" s="227"/>
      <c r="CK62" s="227"/>
      <c r="CL62" s="227"/>
      <c r="CM62" s="228"/>
      <c r="CN62" s="232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4"/>
    </row>
    <row r="63" spans="1:115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83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75"/>
      <c r="BI63" s="150" t="s">
        <v>162</v>
      </c>
      <c r="BJ63" s="151"/>
      <c r="BK63" s="151"/>
      <c r="BL63" s="151"/>
      <c r="BM63" s="151"/>
      <c r="BN63" s="151"/>
      <c r="BO63" s="151"/>
      <c r="BP63" s="151"/>
      <c r="BQ63" s="151"/>
      <c r="BR63" s="151"/>
      <c r="BS63" s="152"/>
      <c r="BT63" s="263">
        <v>124.66</v>
      </c>
      <c r="BU63" s="257"/>
      <c r="BV63" s="257"/>
      <c r="BW63" s="257"/>
      <c r="BX63" s="257"/>
      <c r="BY63" s="257"/>
      <c r="BZ63" s="257"/>
      <c r="CA63" s="257"/>
      <c r="CB63" s="257"/>
      <c r="CC63" s="258"/>
      <c r="CD63" s="259">
        <v>134.72</v>
      </c>
      <c r="CE63" s="257"/>
      <c r="CF63" s="257"/>
      <c r="CG63" s="257"/>
      <c r="CH63" s="257"/>
      <c r="CI63" s="257"/>
      <c r="CJ63" s="257"/>
      <c r="CK63" s="257"/>
      <c r="CL63" s="257"/>
      <c r="CM63" s="258"/>
      <c r="CN63" s="206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8"/>
      <c r="DJ63" s="84"/>
    </row>
    <row r="64" spans="1:115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83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75"/>
      <c r="BI64" s="150" t="s">
        <v>162</v>
      </c>
      <c r="BJ64" s="151"/>
      <c r="BK64" s="151"/>
      <c r="BL64" s="151"/>
      <c r="BM64" s="151"/>
      <c r="BN64" s="151"/>
      <c r="BO64" s="151"/>
      <c r="BP64" s="151"/>
      <c r="BQ64" s="151"/>
      <c r="BR64" s="151"/>
      <c r="BS64" s="152"/>
      <c r="BT64" s="263">
        <v>180.09</v>
      </c>
      <c r="BU64" s="257"/>
      <c r="BV64" s="257"/>
      <c r="BW64" s="257"/>
      <c r="BX64" s="257"/>
      <c r="BY64" s="257"/>
      <c r="BZ64" s="257"/>
      <c r="CA64" s="257"/>
      <c r="CB64" s="257"/>
      <c r="CC64" s="258"/>
      <c r="CD64" s="259">
        <v>194.44</v>
      </c>
      <c r="CE64" s="257"/>
      <c r="CF64" s="257"/>
      <c r="CG64" s="257"/>
      <c r="CH64" s="257"/>
      <c r="CI64" s="257"/>
      <c r="CJ64" s="257"/>
      <c r="CK64" s="257"/>
      <c r="CL64" s="257"/>
      <c r="CM64" s="258"/>
      <c r="CN64" s="206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8"/>
    </row>
    <row r="65" spans="1:114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80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81"/>
      <c r="BI65" s="226" t="s">
        <v>162</v>
      </c>
      <c r="BJ65" s="227"/>
      <c r="BK65" s="227"/>
      <c r="BL65" s="227"/>
      <c r="BM65" s="227"/>
      <c r="BN65" s="227"/>
      <c r="BO65" s="227"/>
      <c r="BP65" s="227"/>
      <c r="BQ65" s="227"/>
      <c r="BR65" s="227"/>
      <c r="BS65" s="228"/>
      <c r="BT65" s="246">
        <f>BT66+BT67</f>
        <v>477.8</v>
      </c>
      <c r="BU65" s="227"/>
      <c r="BV65" s="227"/>
      <c r="BW65" s="227"/>
      <c r="BX65" s="227"/>
      <c r="BY65" s="227"/>
      <c r="BZ65" s="227"/>
      <c r="CA65" s="227"/>
      <c r="CB65" s="227"/>
      <c r="CC65" s="228"/>
      <c r="CD65" s="246">
        <f>CD66+CD67</f>
        <v>638.9</v>
      </c>
      <c r="CE65" s="227"/>
      <c r="CF65" s="227"/>
      <c r="CG65" s="227"/>
      <c r="CH65" s="227"/>
      <c r="CI65" s="227"/>
      <c r="CJ65" s="227"/>
      <c r="CK65" s="227"/>
      <c r="CL65" s="227"/>
      <c r="CM65" s="228"/>
      <c r="CN65" s="232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4"/>
    </row>
    <row r="66" spans="1:114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83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75"/>
      <c r="BI66" s="150" t="s">
        <v>162</v>
      </c>
      <c r="BJ66" s="151"/>
      <c r="BK66" s="151"/>
      <c r="BL66" s="151"/>
      <c r="BM66" s="151"/>
      <c r="BN66" s="151"/>
      <c r="BO66" s="151"/>
      <c r="BP66" s="151"/>
      <c r="BQ66" s="151"/>
      <c r="BR66" s="151"/>
      <c r="BS66" s="152"/>
      <c r="BT66" s="263">
        <v>477.8</v>
      </c>
      <c r="BU66" s="257"/>
      <c r="BV66" s="257"/>
      <c r="BW66" s="257"/>
      <c r="BX66" s="257"/>
      <c r="BY66" s="257"/>
      <c r="BZ66" s="257"/>
      <c r="CA66" s="257"/>
      <c r="CB66" s="257"/>
      <c r="CC66" s="258"/>
      <c r="CD66" s="263">
        <v>638.9</v>
      </c>
      <c r="CE66" s="264"/>
      <c r="CF66" s="264"/>
      <c r="CG66" s="264"/>
      <c r="CH66" s="264"/>
      <c r="CI66" s="264"/>
      <c r="CJ66" s="264"/>
      <c r="CK66" s="264"/>
      <c r="CL66" s="264"/>
      <c r="CM66" s="265"/>
      <c r="CN66" s="206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  <c r="DA66" s="207"/>
      <c r="DB66" s="207"/>
      <c r="DC66" s="207"/>
      <c r="DD66" s="208"/>
    </row>
    <row r="67" spans="1:114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83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75"/>
      <c r="BI67" s="150" t="s">
        <v>162</v>
      </c>
      <c r="BJ67" s="151"/>
      <c r="BK67" s="151"/>
      <c r="BL67" s="151"/>
      <c r="BM67" s="151"/>
      <c r="BN67" s="151"/>
      <c r="BO67" s="151"/>
      <c r="BP67" s="151"/>
      <c r="BQ67" s="151"/>
      <c r="BR67" s="151"/>
      <c r="BS67" s="152"/>
      <c r="BT67" s="259">
        <v>0</v>
      </c>
      <c r="BU67" s="257"/>
      <c r="BV67" s="257"/>
      <c r="BW67" s="257"/>
      <c r="BX67" s="257"/>
      <c r="BY67" s="257"/>
      <c r="BZ67" s="257"/>
      <c r="CA67" s="257"/>
      <c r="CB67" s="257"/>
      <c r="CC67" s="258"/>
      <c r="CD67" s="259">
        <v>0</v>
      </c>
      <c r="CE67" s="257"/>
      <c r="CF67" s="257"/>
      <c r="CG67" s="257"/>
      <c r="CH67" s="257"/>
      <c r="CI67" s="257"/>
      <c r="CJ67" s="257"/>
      <c r="CK67" s="257"/>
      <c r="CL67" s="257"/>
      <c r="CM67" s="258"/>
      <c r="CN67" s="206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  <c r="DA67" s="207"/>
      <c r="DB67" s="207"/>
      <c r="DC67" s="207"/>
      <c r="DD67" s="208"/>
    </row>
    <row r="68" spans="1:114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80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81"/>
      <c r="BI68" s="226" t="s">
        <v>175</v>
      </c>
      <c r="BJ68" s="227"/>
      <c r="BK68" s="227"/>
      <c r="BL68" s="227"/>
      <c r="BM68" s="227"/>
      <c r="BN68" s="227"/>
      <c r="BO68" s="227"/>
      <c r="BP68" s="227"/>
      <c r="BQ68" s="227"/>
      <c r="BR68" s="227"/>
      <c r="BS68" s="228"/>
      <c r="BT68" s="226">
        <f>BT69+BT70</f>
        <v>106.134</v>
      </c>
      <c r="BU68" s="227"/>
      <c r="BV68" s="227"/>
      <c r="BW68" s="227"/>
      <c r="BX68" s="227"/>
      <c r="BY68" s="227"/>
      <c r="BZ68" s="227"/>
      <c r="CA68" s="227"/>
      <c r="CB68" s="227"/>
      <c r="CC68" s="228"/>
      <c r="CD68" s="246">
        <f>CD69+CD70</f>
        <v>114.333</v>
      </c>
      <c r="CE68" s="250"/>
      <c r="CF68" s="250"/>
      <c r="CG68" s="250"/>
      <c r="CH68" s="250"/>
      <c r="CI68" s="250"/>
      <c r="CJ68" s="250"/>
      <c r="CK68" s="250"/>
      <c r="CL68" s="250"/>
      <c r="CM68" s="251"/>
      <c r="CN68" s="232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4"/>
      <c r="DJ68" s="84"/>
    </row>
    <row r="69" spans="1:114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83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75"/>
      <c r="BI69" s="150" t="s">
        <v>175</v>
      </c>
      <c r="BJ69" s="151"/>
      <c r="BK69" s="151"/>
      <c r="BL69" s="151"/>
      <c r="BM69" s="151"/>
      <c r="BN69" s="151"/>
      <c r="BO69" s="151"/>
      <c r="BP69" s="151"/>
      <c r="BQ69" s="151"/>
      <c r="BR69" s="151"/>
      <c r="BS69" s="152"/>
      <c r="BT69" s="259">
        <v>39.210999999999999</v>
      </c>
      <c r="BU69" s="257"/>
      <c r="BV69" s="257"/>
      <c r="BW69" s="257"/>
      <c r="BX69" s="257"/>
      <c r="BY69" s="257"/>
      <c r="BZ69" s="257"/>
      <c r="CA69" s="257"/>
      <c r="CB69" s="257"/>
      <c r="CC69" s="258"/>
      <c r="CD69" s="263">
        <v>42.085999999999999</v>
      </c>
      <c r="CE69" s="264"/>
      <c r="CF69" s="264"/>
      <c r="CG69" s="264"/>
      <c r="CH69" s="264"/>
      <c r="CI69" s="264"/>
      <c r="CJ69" s="264"/>
      <c r="CK69" s="264"/>
      <c r="CL69" s="264"/>
      <c r="CM69" s="265"/>
      <c r="CN69" s="206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  <c r="DA69" s="207"/>
      <c r="DB69" s="207"/>
      <c r="DC69" s="207"/>
      <c r="DD69" s="208"/>
    </row>
    <row r="70" spans="1:114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83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75"/>
      <c r="BI70" s="150" t="s">
        <v>175</v>
      </c>
      <c r="BJ70" s="151"/>
      <c r="BK70" s="151"/>
      <c r="BL70" s="151"/>
      <c r="BM70" s="151"/>
      <c r="BN70" s="151"/>
      <c r="BO70" s="151"/>
      <c r="BP70" s="151"/>
      <c r="BQ70" s="151"/>
      <c r="BR70" s="151"/>
      <c r="BS70" s="152"/>
      <c r="BT70" s="259">
        <v>66.923000000000002</v>
      </c>
      <c r="BU70" s="257"/>
      <c r="BV70" s="257"/>
      <c r="BW70" s="257"/>
      <c r="BX70" s="257"/>
      <c r="BY70" s="257"/>
      <c r="BZ70" s="257"/>
      <c r="CA70" s="257"/>
      <c r="CB70" s="257"/>
      <c r="CC70" s="258"/>
      <c r="CD70" s="263">
        <v>72.247</v>
      </c>
      <c r="CE70" s="264"/>
      <c r="CF70" s="264"/>
      <c r="CG70" s="264"/>
      <c r="CH70" s="264"/>
      <c r="CI70" s="264"/>
      <c r="CJ70" s="264"/>
      <c r="CK70" s="264"/>
      <c r="CL70" s="264"/>
      <c r="CM70" s="265"/>
      <c r="CN70" s="206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8"/>
    </row>
    <row r="71" spans="1:114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54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75"/>
      <c r="BI71" s="150" t="s">
        <v>182</v>
      </c>
      <c r="BJ71" s="151"/>
      <c r="BK71" s="151"/>
      <c r="BL71" s="151"/>
      <c r="BM71" s="151"/>
      <c r="BN71" s="151"/>
      <c r="BO71" s="151"/>
      <c r="BP71" s="151"/>
      <c r="BQ71" s="151"/>
      <c r="BR71" s="151"/>
      <c r="BS71" s="152"/>
      <c r="BT71" s="260">
        <f>93.473/BT68</f>
        <v>0.88070740761678634</v>
      </c>
      <c r="BU71" s="261"/>
      <c r="BV71" s="261"/>
      <c r="BW71" s="261"/>
      <c r="BX71" s="261"/>
      <c r="BY71" s="261"/>
      <c r="BZ71" s="261"/>
      <c r="CA71" s="261"/>
      <c r="CB71" s="261"/>
      <c r="CC71" s="262"/>
      <c r="CD71" s="260">
        <f>101.457/CD68</f>
        <v>0.88738159586471088</v>
      </c>
      <c r="CE71" s="261"/>
      <c r="CF71" s="261"/>
      <c r="CG71" s="261"/>
      <c r="CH71" s="261"/>
      <c r="CI71" s="261"/>
      <c r="CJ71" s="261"/>
      <c r="CK71" s="261"/>
      <c r="CL71" s="261"/>
      <c r="CM71" s="262"/>
      <c r="CN71" s="206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  <c r="DA71" s="207"/>
      <c r="DB71" s="207"/>
      <c r="DC71" s="207"/>
      <c r="DD71" s="208"/>
    </row>
    <row r="72" spans="1:114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54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75"/>
      <c r="BI72" s="150" t="s">
        <v>9</v>
      </c>
      <c r="BJ72" s="151"/>
      <c r="BK72" s="151"/>
      <c r="BL72" s="151"/>
      <c r="BM72" s="151"/>
      <c r="BN72" s="151"/>
      <c r="BO72" s="151"/>
      <c r="BP72" s="151"/>
      <c r="BQ72" s="151"/>
      <c r="BR72" s="151"/>
      <c r="BS72" s="152"/>
      <c r="BT72" s="259">
        <v>1420.8</v>
      </c>
      <c r="BU72" s="257"/>
      <c r="BV72" s="257"/>
      <c r="BW72" s="257"/>
      <c r="BX72" s="257"/>
      <c r="BY72" s="257"/>
      <c r="BZ72" s="257"/>
      <c r="CA72" s="257"/>
      <c r="CB72" s="257"/>
      <c r="CC72" s="258"/>
      <c r="CD72" s="259">
        <v>1420.8</v>
      </c>
      <c r="CE72" s="257"/>
      <c r="CF72" s="257"/>
      <c r="CG72" s="257"/>
      <c r="CH72" s="257"/>
      <c r="CI72" s="257"/>
      <c r="CJ72" s="257"/>
      <c r="CK72" s="257"/>
      <c r="CL72" s="257"/>
      <c r="CM72" s="258"/>
      <c r="CN72" s="206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8"/>
    </row>
    <row r="73" spans="1:114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83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75"/>
      <c r="BI73" s="150" t="s">
        <v>9</v>
      </c>
      <c r="BJ73" s="151"/>
      <c r="BK73" s="151"/>
      <c r="BL73" s="151"/>
      <c r="BM73" s="151"/>
      <c r="BN73" s="151"/>
      <c r="BO73" s="151"/>
      <c r="BP73" s="151"/>
      <c r="BQ73" s="151"/>
      <c r="BR73" s="151"/>
      <c r="BS73" s="152"/>
      <c r="BT73" s="259">
        <v>1420.8</v>
      </c>
      <c r="BU73" s="257"/>
      <c r="BV73" s="257"/>
      <c r="BW73" s="257"/>
      <c r="BX73" s="257"/>
      <c r="BY73" s="257"/>
      <c r="BZ73" s="257"/>
      <c r="CA73" s="257"/>
      <c r="CB73" s="257"/>
      <c r="CC73" s="258"/>
      <c r="CD73" s="259">
        <v>1420.8</v>
      </c>
      <c r="CE73" s="257"/>
      <c r="CF73" s="257"/>
      <c r="CG73" s="257"/>
      <c r="CH73" s="257"/>
      <c r="CI73" s="257"/>
      <c r="CJ73" s="257"/>
      <c r="CK73" s="257"/>
      <c r="CL73" s="257"/>
      <c r="CM73" s="258"/>
      <c r="CN73" s="206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8"/>
    </row>
    <row r="74" spans="1:114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54"/>
      <c r="K74" s="218" t="s">
        <v>188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75"/>
      <c r="BI74" s="150" t="s">
        <v>182</v>
      </c>
      <c r="BJ74" s="151"/>
      <c r="BK74" s="151"/>
      <c r="BL74" s="151"/>
      <c r="BM74" s="151"/>
      <c r="BN74" s="151"/>
      <c r="BO74" s="151"/>
      <c r="BP74" s="151"/>
      <c r="BQ74" s="151"/>
      <c r="BR74" s="151"/>
      <c r="BS74" s="152"/>
      <c r="BT74" s="256">
        <v>8.76</v>
      </c>
      <c r="BU74" s="257"/>
      <c r="BV74" s="257"/>
      <c r="BW74" s="257"/>
      <c r="BX74" s="257"/>
      <c r="BY74" s="257"/>
      <c r="BZ74" s="257"/>
      <c r="CA74" s="257"/>
      <c r="CB74" s="257"/>
      <c r="CC74" s="258"/>
      <c r="CD74" s="259" t="s">
        <v>86</v>
      </c>
      <c r="CE74" s="257"/>
      <c r="CF74" s="257"/>
      <c r="CG74" s="257"/>
      <c r="CH74" s="257"/>
      <c r="CI74" s="257"/>
      <c r="CJ74" s="257"/>
      <c r="CK74" s="257"/>
      <c r="CL74" s="257"/>
      <c r="CM74" s="258"/>
      <c r="CN74" s="173" t="s">
        <v>86</v>
      </c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  <c r="DA74" s="174"/>
      <c r="DB74" s="174"/>
      <c r="DC74" s="174"/>
      <c r="DD74" s="175"/>
    </row>
    <row r="75" spans="1:114" ht="15" customHeight="1" x14ac:dyDescent="0.25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</row>
  </sheetData>
  <autoFilter ref="A17:DD74" xr:uid="{00000000-0009-0000-0000-000002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mergeCells count="366">
    <mergeCell ref="A5:DD5"/>
    <mergeCell ref="A6:DD6"/>
    <mergeCell ref="A7:DD7"/>
    <mergeCell ref="A8:DD8"/>
    <mergeCell ref="AG10:CI10"/>
    <mergeCell ref="J11:BN11"/>
    <mergeCell ref="J12:BN12"/>
    <mergeCell ref="AQ13:AX13"/>
    <mergeCell ref="AY13:AZ13"/>
    <mergeCell ref="BA13:BH13"/>
    <mergeCell ref="BT14:CC14"/>
    <mergeCell ref="A15:I16"/>
    <mergeCell ref="J15:BH16"/>
    <mergeCell ref="BI15:BS16"/>
    <mergeCell ref="BT15:CM15"/>
    <mergeCell ref="A18:I18"/>
    <mergeCell ref="K18:BG18"/>
    <mergeCell ref="BI18:BS18"/>
    <mergeCell ref="BT18:CC18"/>
    <mergeCell ref="CD18:CM18"/>
    <mergeCell ref="CN18:DD18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K75"/>
  <sheetViews>
    <sheetView view="pageBreakPreview" topLeftCell="A67" zoomScaleNormal="100" zoomScaleSheetLayoutView="100" workbookViewId="0">
      <selection activeCell="DJ62" sqref="DJ62:EJ67"/>
    </sheetView>
  </sheetViews>
  <sheetFormatPr defaultColWidth="0.85546875" defaultRowHeight="15" customHeight="1" x14ac:dyDescent="0.25"/>
  <cols>
    <col min="1" max="8" width="0.85546875" style="2"/>
    <col min="9" max="9" width="1.7109375" style="2" customWidth="1"/>
    <col min="10" max="13" width="0.85546875" style="2"/>
    <col min="14" max="14" width="2.7109375" style="2" bestFit="1" customWidth="1"/>
    <col min="15" max="77" width="0.85546875" style="2"/>
    <col min="78" max="78" width="2" style="2" customWidth="1"/>
    <col min="79" max="89" width="0.85546875" style="2"/>
    <col min="90" max="90" width="2" style="2" customWidth="1"/>
    <col min="91" max="113" width="0.85546875" style="2"/>
    <col min="114" max="114" width="17.140625" style="2" customWidth="1"/>
    <col min="115" max="115" width="11.42578125" style="2" customWidth="1"/>
    <col min="116" max="167" width="0.85546875" style="2"/>
    <col min="168" max="168" width="2" style="2" customWidth="1"/>
    <col min="169" max="179" width="0.85546875" style="2"/>
    <col min="180" max="180" width="2" style="2" customWidth="1"/>
    <col min="181" max="203" width="0.85546875" style="2"/>
    <col min="204" max="204" width="15.28515625" style="2" customWidth="1"/>
    <col min="205" max="209" width="0.85546875" style="2"/>
    <col min="210" max="210" width="7" style="2" customWidth="1"/>
    <col min="211" max="216" width="0.85546875" style="2"/>
    <col min="217" max="217" width="10.5703125" style="2" customWidth="1"/>
    <col min="218" max="354" width="0.85546875" style="2"/>
    <col min="355" max="355" width="1.7109375" style="2" customWidth="1"/>
    <col min="356" max="359" width="0.85546875" style="2"/>
    <col min="360" max="360" width="2.7109375" style="2" bestFit="1" customWidth="1"/>
    <col min="361" max="423" width="0.85546875" style="2"/>
    <col min="424" max="424" width="2" style="2" customWidth="1"/>
    <col min="425" max="435" width="0.85546875" style="2"/>
    <col min="436" max="436" width="2" style="2" customWidth="1"/>
    <col min="437" max="459" width="0.85546875" style="2"/>
    <col min="460" max="460" width="15.28515625" style="2" customWidth="1"/>
    <col min="461" max="465" width="0.85546875" style="2"/>
    <col min="466" max="466" width="7" style="2" customWidth="1"/>
    <col min="467" max="472" width="0.85546875" style="2"/>
    <col min="473" max="473" width="10.5703125" style="2" customWidth="1"/>
    <col min="474" max="610" width="0.85546875" style="2"/>
    <col min="611" max="611" width="1.7109375" style="2" customWidth="1"/>
    <col min="612" max="615" width="0.85546875" style="2"/>
    <col min="616" max="616" width="2.7109375" style="2" bestFit="1" customWidth="1"/>
    <col min="617" max="679" width="0.85546875" style="2"/>
    <col min="680" max="680" width="2" style="2" customWidth="1"/>
    <col min="681" max="691" width="0.85546875" style="2"/>
    <col min="692" max="692" width="2" style="2" customWidth="1"/>
    <col min="693" max="715" width="0.85546875" style="2"/>
    <col min="716" max="716" width="15.28515625" style="2" customWidth="1"/>
    <col min="717" max="721" width="0.85546875" style="2"/>
    <col min="722" max="722" width="7" style="2" customWidth="1"/>
    <col min="723" max="728" width="0.85546875" style="2"/>
    <col min="729" max="729" width="10.5703125" style="2" customWidth="1"/>
    <col min="730" max="866" width="0.85546875" style="2"/>
    <col min="867" max="867" width="1.7109375" style="2" customWidth="1"/>
    <col min="868" max="871" width="0.85546875" style="2"/>
    <col min="872" max="872" width="2.7109375" style="2" bestFit="1" customWidth="1"/>
    <col min="873" max="935" width="0.85546875" style="2"/>
    <col min="936" max="936" width="2" style="2" customWidth="1"/>
    <col min="937" max="947" width="0.85546875" style="2"/>
    <col min="948" max="948" width="2" style="2" customWidth="1"/>
    <col min="949" max="971" width="0.85546875" style="2"/>
    <col min="972" max="972" width="15.28515625" style="2" customWidth="1"/>
    <col min="973" max="977" width="0.85546875" style="2"/>
    <col min="978" max="978" width="7" style="2" customWidth="1"/>
    <col min="979" max="984" width="0.85546875" style="2"/>
    <col min="985" max="985" width="10.5703125" style="2" customWidth="1"/>
    <col min="986" max="1122" width="0.85546875" style="2"/>
    <col min="1123" max="1123" width="1.7109375" style="2" customWidth="1"/>
    <col min="1124" max="1127" width="0.85546875" style="2"/>
    <col min="1128" max="1128" width="2.7109375" style="2" bestFit="1" customWidth="1"/>
    <col min="1129" max="1191" width="0.85546875" style="2"/>
    <col min="1192" max="1192" width="2" style="2" customWidth="1"/>
    <col min="1193" max="1203" width="0.85546875" style="2"/>
    <col min="1204" max="1204" width="2" style="2" customWidth="1"/>
    <col min="1205" max="1227" width="0.85546875" style="2"/>
    <col min="1228" max="1228" width="15.28515625" style="2" customWidth="1"/>
    <col min="1229" max="1233" width="0.85546875" style="2"/>
    <col min="1234" max="1234" width="7" style="2" customWidth="1"/>
    <col min="1235" max="1240" width="0.85546875" style="2"/>
    <col min="1241" max="1241" width="10.5703125" style="2" customWidth="1"/>
    <col min="1242" max="1378" width="0.85546875" style="2"/>
    <col min="1379" max="1379" width="1.7109375" style="2" customWidth="1"/>
    <col min="1380" max="1383" width="0.85546875" style="2"/>
    <col min="1384" max="1384" width="2.7109375" style="2" bestFit="1" customWidth="1"/>
    <col min="1385" max="1447" width="0.85546875" style="2"/>
    <col min="1448" max="1448" width="2" style="2" customWidth="1"/>
    <col min="1449" max="1459" width="0.85546875" style="2"/>
    <col min="1460" max="1460" width="2" style="2" customWidth="1"/>
    <col min="1461" max="1483" width="0.85546875" style="2"/>
    <col min="1484" max="1484" width="15.28515625" style="2" customWidth="1"/>
    <col min="1485" max="1489" width="0.85546875" style="2"/>
    <col min="1490" max="1490" width="7" style="2" customWidth="1"/>
    <col min="1491" max="1496" width="0.85546875" style="2"/>
    <col min="1497" max="1497" width="10.5703125" style="2" customWidth="1"/>
    <col min="1498" max="1634" width="0.85546875" style="2"/>
    <col min="1635" max="1635" width="1.7109375" style="2" customWidth="1"/>
    <col min="1636" max="1639" width="0.85546875" style="2"/>
    <col min="1640" max="1640" width="2.7109375" style="2" bestFit="1" customWidth="1"/>
    <col min="1641" max="1703" width="0.85546875" style="2"/>
    <col min="1704" max="1704" width="2" style="2" customWidth="1"/>
    <col min="1705" max="1715" width="0.85546875" style="2"/>
    <col min="1716" max="1716" width="2" style="2" customWidth="1"/>
    <col min="1717" max="1739" width="0.85546875" style="2"/>
    <col min="1740" max="1740" width="15.28515625" style="2" customWidth="1"/>
    <col min="1741" max="1745" width="0.85546875" style="2"/>
    <col min="1746" max="1746" width="7" style="2" customWidth="1"/>
    <col min="1747" max="1752" width="0.85546875" style="2"/>
    <col min="1753" max="1753" width="10.5703125" style="2" customWidth="1"/>
    <col min="1754" max="1890" width="0.85546875" style="2"/>
    <col min="1891" max="1891" width="1.7109375" style="2" customWidth="1"/>
    <col min="1892" max="1895" width="0.85546875" style="2"/>
    <col min="1896" max="1896" width="2.7109375" style="2" bestFit="1" customWidth="1"/>
    <col min="1897" max="1959" width="0.85546875" style="2"/>
    <col min="1960" max="1960" width="2" style="2" customWidth="1"/>
    <col min="1961" max="1971" width="0.85546875" style="2"/>
    <col min="1972" max="1972" width="2" style="2" customWidth="1"/>
    <col min="1973" max="1995" width="0.85546875" style="2"/>
    <col min="1996" max="1996" width="15.28515625" style="2" customWidth="1"/>
    <col min="1997" max="2001" width="0.85546875" style="2"/>
    <col min="2002" max="2002" width="7" style="2" customWidth="1"/>
    <col min="2003" max="2008" width="0.85546875" style="2"/>
    <col min="2009" max="2009" width="10.5703125" style="2" customWidth="1"/>
    <col min="2010" max="2146" width="0.85546875" style="2"/>
    <col min="2147" max="2147" width="1.7109375" style="2" customWidth="1"/>
    <col min="2148" max="2151" width="0.85546875" style="2"/>
    <col min="2152" max="2152" width="2.7109375" style="2" bestFit="1" customWidth="1"/>
    <col min="2153" max="2215" width="0.85546875" style="2"/>
    <col min="2216" max="2216" width="2" style="2" customWidth="1"/>
    <col min="2217" max="2227" width="0.85546875" style="2"/>
    <col min="2228" max="2228" width="2" style="2" customWidth="1"/>
    <col min="2229" max="2251" width="0.85546875" style="2"/>
    <col min="2252" max="2252" width="15.28515625" style="2" customWidth="1"/>
    <col min="2253" max="2257" width="0.85546875" style="2"/>
    <col min="2258" max="2258" width="7" style="2" customWidth="1"/>
    <col min="2259" max="2264" width="0.85546875" style="2"/>
    <col min="2265" max="2265" width="10.5703125" style="2" customWidth="1"/>
    <col min="2266" max="2402" width="0.85546875" style="2"/>
    <col min="2403" max="2403" width="1.7109375" style="2" customWidth="1"/>
    <col min="2404" max="2407" width="0.85546875" style="2"/>
    <col min="2408" max="2408" width="2.7109375" style="2" bestFit="1" customWidth="1"/>
    <col min="2409" max="2471" width="0.85546875" style="2"/>
    <col min="2472" max="2472" width="2" style="2" customWidth="1"/>
    <col min="2473" max="2483" width="0.85546875" style="2"/>
    <col min="2484" max="2484" width="2" style="2" customWidth="1"/>
    <col min="2485" max="2507" width="0.85546875" style="2"/>
    <col min="2508" max="2508" width="15.28515625" style="2" customWidth="1"/>
    <col min="2509" max="2513" width="0.85546875" style="2"/>
    <col min="2514" max="2514" width="7" style="2" customWidth="1"/>
    <col min="2515" max="2520" width="0.85546875" style="2"/>
    <col min="2521" max="2521" width="10.5703125" style="2" customWidth="1"/>
    <col min="2522" max="2658" width="0.85546875" style="2"/>
    <col min="2659" max="2659" width="1.7109375" style="2" customWidth="1"/>
    <col min="2660" max="2663" width="0.85546875" style="2"/>
    <col min="2664" max="2664" width="2.7109375" style="2" bestFit="1" customWidth="1"/>
    <col min="2665" max="2727" width="0.85546875" style="2"/>
    <col min="2728" max="2728" width="2" style="2" customWidth="1"/>
    <col min="2729" max="2739" width="0.85546875" style="2"/>
    <col min="2740" max="2740" width="2" style="2" customWidth="1"/>
    <col min="2741" max="2763" width="0.85546875" style="2"/>
    <col min="2764" max="2764" width="15.28515625" style="2" customWidth="1"/>
    <col min="2765" max="2769" width="0.85546875" style="2"/>
    <col min="2770" max="2770" width="7" style="2" customWidth="1"/>
    <col min="2771" max="2776" width="0.85546875" style="2"/>
    <col min="2777" max="2777" width="10.5703125" style="2" customWidth="1"/>
    <col min="2778" max="2914" width="0.85546875" style="2"/>
    <col min="2915" max="2915" width="1.7109375" style="2" customWidth="1"/>
    <col min="2916" max="2919" width="0.85546875" style="2"/>
    <col min="2920" max="2920" width="2.7109375" style="2" bestFit="1" customWidth="1"/>
    <col min="2921" max="2983" width="0.85546875" style="2"/>
    <col min="2984" max="2984" width="2" style="2" customWidth="1"/>
    <col min="2985" max="2995" width="0.85546875" style="2"/>
    <col min="2996" max="2996" width="2" style="2" customWidth="1"/>
    <col min="2997" max="3019" width="0.85546875" style="2"/>
    <col min="3020" max="3020" width="15.28515625" style="2" customWidth="1"/>
    <col min="3021" max="3025" width="0.85546875" style="2"/>
    <col min="3026" max="3026" width="7" style="2" customWidth="1"/>
    <col min="3027" max="3032" width="0.85546875" style="2"/>
    <col min="3033" max="3033" width="10.5703125" style="2" customWidth="1"/>
    <col min="3034" max="3170" width="0.85546875" style="2"/>
    <col min="3171" max="3171" width="1.7109375" style="2" customWidth="1"/>
    <col min="3172" max="3175" width="0.85546875" style="2"/>
    <col min="3176" max="3176" width="2.7109375" style="2" bestFit="1" customWidth="1"/>
    <col min="3177" max="3239" width="0.85546875" style="2"/>
    <col min="3240" max="3240" width="2" style="2" customWidth="1"/>
    <col min="3241" max="3251" width="0.85546875" style="2"/>
    <col min="3252" max="3252" width="2" style="2" customWidth="1"/>
    <col min="3253" max="3275" width="0.85546875" style="2"/>
    <col min="3276" max="3276" width="15.28515625" style="2" customWidth="1"/>
    <col min="3277" max="3281" width="0.85546875" style="2"/>
    <col min="3282" max="3282" width="7" style="2" customWidth="1"/>
    <col min="3283" max="3288" width="0.85546875" style="2"/>
    <col min="3289" max="3289" width="10.5703125" style="2" customWidth="1"/>
    <col min="3290" max="3426" width="0.85546875" style="2"/>
    <col min="3427" max="3427" width="1.7109375" style="2" customWidth="1"/>
    <col min="3428" max="3431" width="0.85546875" style="2"/>
    <col min="3432" max="3432" width="2.7109375" style="2" bestFit="1" customWidth="1"/>
    <col min="3433" max="3495" width="0.85546875" style="2"/>
    <col min="3496" max="3496" width="2" style="2" customWidth="1"/>
    <col min="3497" max="3507" width="0.85546875" style="2"/>
    <col min="3508" max="3508" width="2" style="2" customWidth="1"/>
    <col min="3509" max="3531" width="0.85546875" style="2"/>
    <col min="3532" max="3532" width="15.28515625" style="2" customWidth="1"/>
    <col min="3533" max="3537" width="0.85546875" style="2"/>
    <col min="3538" max="3538" width="7" style="2" customWidth="1"/>
    <col min="3539" max="3544" width="0.85546875" style="2"/>
    <col min="3545" max="3545" width="10.5703125" style="2" customWidth="1"/>
    <col min="3546" max="3682" width="0.85546875" style="2"/>
    <col min="3683" max="3683" width="1.7109375" style="2" customWidth="1"/>
    <col min="3684" max="3687" width="0.85546875" style="2"/>
    <col min="3688" max="3688" width="2.7109375" style="2" bestFit="1" customWidth="1"/>
    <col min="3689" max="3751" width="0.85546875" style="2"/>
    <col min="3752" max="3752" width="2" style="2" customWidth="1"/>
    <col min="3753" max="3763" width="0.85546875" style="2"/>
    <col min="3764" max="3764" width="2" style="2" customWidth="1"/>
    <col min="3765" max="3787" width="0.85546875" style="2"/>
    <col min="3788" max="3788" width="15.28515625" style="2" customWidth="1"/>
    <col min="3789" max="3793" width="0.85546875" style="2"/>
    <col min="3794" max="3794" width="7" style="2" customWidth="1"/>
    <col min="3795" max="3800" width="0.85546875" style="2"/>
    <col min="3801" max="3801" width="10.5703125" style="2" customWidth="1"/>
    <col min="3802" max="3938" width="0.85546875" style="2"/>
    <col min="3939" max="3939" width="1.7109375" style="2" customWidth="1"/>
    <col min="3940" max="3943" width="0.85546875" style="2"/>
    <col min="3944" max="3944" width="2.7109375" style="2" bestFit="1" customWidth="1"/>
    <col min="3945" max="4007" width="0.85546875" style="2"/>
    <col min="4008" max="4008" width="2" style="2" customWidth="1"/>
    <col min="4009" max="4019" width="0.85546875" style="2"/>
    <col min="4020" max="4020" width="2" style="2" customWidth="1"/>
    <col min="4021" max="4043" width="0.85546875" style="2"/>
    <col min="4044" max="4044" width="15.28515625" style="2" customWidth="1"/>
    <col min="4045" max="4049" width="0.85546875" style="2"/>
    <col min="4050" max="4050" width="7" style="2" customWidth="1"/>
    <col min="4051" max="4056" width="0.85546875" style="2"/>
    <col min="4057" max="4057" width="10.5703125" style="2" customWidth="1"/>
    <col min="4058" max="4194" width="0.85546875" style="2"/>
    <col min="4195" max="4195" width="1.7109375" style="2" customWidth="1"/>
    <col min="4196" max="4199" width="0.85546875" style="2"/>
    <col min="4200" max="4200" width="2.7109375" style="2" bestFit="1" customWidth="1"/>
    <col min="4201" max="4263" width="0.85546875" style="2"/>
    <col min="4264" max="4264" width="2" style="2" customWidth="1"/>
    <col min="4265" max="4275" width="0.85546875" style="2"/>
    <col min="4276" max="4276" width="2" style="2" customWidth="1"/>
    <col min="4277" max="4299" width="0.85546875" style="2"/>
    <col min="4300" max="4300" width="15.28515625" style="2" customWidth="1"/>
    <col min="4301" max="4305" width="0.85546875" style="2"/>
    <col min="4306" max="4306" width="7" style="2" customWidth="1"/>
    <col min="4307" max="4312" width="0.85546875" style="2"/>
    <col min="4313" max="4313" width="10.5703125" style="2" customWidth="1"/>
    <col min="4314" max="4450" width="0.85546875" style="2"/>
    <col min="4451" max="4451" width="1.7109375" style="2" customWidth="1"/>
    <col min="4452" max="4455" width="0.85546875" style="2"/>
    <col min="4456" max="4456" width="2.7109375" style="2" bestFit="1" customWidth="1"/>
    <col min="4457" max="4519" width="0.85546875" style="2"/>
    <col min="4520" max="4520" width="2" style="2" customWidth="1"/>
    <col min="4521" max="4531" width="0.85546875" style="2"/>
    <col min="4532" max="4532" width="2" style="2" customWidth="1"/>
    <col min="4533" max="4555" width="0.85546875" style="2"/>
    <col min="4556" max="4556" width="15.28515625" style="2" customWidth="1"/>
    <col min="4557" max="4561" width="0.85546875" style="2"/>
    <col min="4562" max="4562" width="7" style="2" customWidth="1"/>
    <col min="4563" max="4568" width="0.85546875" style="2"/>
    <col min="4569" max="4569" width="10.5703125" style="2" customWidth="1"/>
    <col min="4570" max="4706" width="0.85546875" style="2"/>
    <col min="4707" max="4707" width="1.7109375" style="2" customWidth="1"/>
    <col min="4708" max="4711" width="0.85546875" style="2"/>
    <col min="4712" max="4712" width="2.7109375" style="2" bestFit="1" customWidth="1"/>
    <col min="4713" max="4775" width="0.85546875" style="2"/>
    <col min="4776" max="4776" width="2" style="2" customWidth="1"/>
    <col min="4777" max="4787" width="0.85546875" style="2"/>
    <col min="4788" max="4788" width="2" style="2" customWidth="1"/>
    <col min="4789" max="4811" width="0.85546875" style="2"/>
    <col min="4812" max="4812" width="15.28515625" style="2" customWidth="1"/>
    <col min="4813" max="4817" width="0.85546875" style="2"/>
    <col min="4818" max="4818" width="7" style="2" customWidth="1"/>
    <col min="4819" max="4824" width="0.85546875" style="2"/>
    <col min="4825" max="4825" width="10.5703125" style="2" customWidth="1"/>
    <col min="4826" max="4962" width="0.85546875" style="2"/>
    <col min="4963" max="4963" width="1.7109375" style="2" customWidth="1"/>
    <col min="4964" max="4967" width="0.85546875" style="2"/>
    <col min="4968" max="4968" width="2.7109375" style="2" bestFit="1" customWidth="1"/>
    <col min="4969" max="5031" width="0.85546875" style="2"/>
    <col min="5032" max="5032" width="2" style="2" customWidth="1"/>
    <col min="5033" max="5043" width="0.85546875" style="2"/>
    <col min="5044" max="5044" width="2" style="2" customWidth="1"/>
    <col min="5045" max="5067" width="0.85546875" style="2"/>
    <col min="5068" max="5068" width="15.28515625" style="2" customWidth="1"/>
    <col min="5069" max="5073" width="0.85546875" style="2"/>
    <col min="5074" max="5074" width="7" style="2" customWidth="1"/>
    <col min="5075" max="5080" width="0.85546875" style="2"/>
    <col min="5081" max="5081" width="10.5703125" style="2" customWidth="1"/>
    <col min="5082" max="5218" width="0.85546875" style="2"/>
    <col min="5219" max="5219" width="1.7109375" style="2" customWidth="1"/>
    <col min="5220" max="5223" width="0.85546875" style="2"/>
    <col min="5224" max="5224" width="2.7109375" style="2" bestFit="1" customWidth="1"/>
    <col min="5225" max="5287" width="0.85546875" style="2"/>
    <col min="5288" max="5288" width="2" style="2" customWidth="1"/>
    <col min="5289" max="5299" width="0.85546875" style="2"/>
    <col min="5300" max="5300" width="2" style="2" customWidth="1"/>
    <col min="5301" max="5323" width="0.85546875" style="2"/>
    <col min="5324" max="5324" width="15.28515625" style="2" customWidth="1"/>
    <col min="5325" max="5329" width="0.85546875" style="2"/>
    <col min="5330" max="5330" width="7" style="2" customWidth="1"/>
    <col min="5331" max="5336" width="0.85546875" style="2"/>
    <col min="5337" max="5337" width="10.5703125" style="2" customWidth="1"/>
    <col min="5338" max="5474" width="0.85546875" style="2"/>
    <col min="5475" max="5475" width="1.7109375" style="2" customWidth="1"/>
    <col min="5476" max="5479" width="0.85546875" style="2"/>
    <col min="5480" max="5480" width="2.7109375" style="2" bestFit="1" customWidth="1"/>
    <col min="5481" max="5543" width="0.85546875" style="2"/>
    <col min="5544" max="5544" width="2" style="2" customWidth="1"/>
    <col min="5545" max="5555" width="0.85546875" style="2"/>
    <col min="5556" max="5556" width="2" style="2" customWidth="1"/>
    <col min="5557" max="5579" width="0.85546875" style="2"/>
    <col min="5580" max="5580" width="15.28515625" style="2" customWidth="1"/>
    <col min="5581" max="5585" width="0.85546875" style="2"/>
    <col min="5586" max="5586" width="7" style="2" customWidth="1"/>
    <col min="5587" max="5592" width="0.85546875" style="2"/>
    <col min="5593" max="5593" width="10.5703125" style="2" customWidth="1"/>
    <col min="5594" max="5730" width="0.85546875" style="2"/>
    <col min="5731" max="5731" width="1.7109375" style="2" customWidth="1"/>
    <col min="5732" max="5735" width="0.85546875" style="2"/>
    <col min="5736" max="5736" width="2.7109375" style="2" bestFit="1" customWidth="1"/>
    <col min="5737" max="5799" width="0.85546875" style="2"/>
    <col min="5800" max="5800" width="2" style="2" customWidth="1"/>
    <col min="5801" max="5811" width="0.85546875" style="2"/>
    <col min="5812" max="5812" width="2" style="2" customWidth="1"/>
    <col min="5813" max="5835" width="0.85546875" style="2"/>
    <col min="5836" max="5836" width="15.28515625" style="2" customWidth="1"/>
    <col min="5837" max="5841" width="0.85546875" style="2"/>
    <col min="5842" max="5842" width="7" style="2" customWidth="1"/>
    <col min="5843" max="5848" width="0.85546875" style="2"/>
    <col min="5849" max="5849" width="10.5703125" style="2" customWidth="1"/>
    <col min="5850" max="5986" width="0.85546875" style="2"/>
    <col min="5987" max="5987" width="1.7109375" style="2" customWidth="1"/>
    <col min="5988" max="5991" width="0.85546875" style="2"/>
    <col min="5992" max="5992" width="2.7109375" style="2" bestFit="1" customWidth="1"/>
    <col min="5993" max="6055" width="0.85546875" style="2"/>
    <col min="6056" max="6056" width="2" style="2" customWidth="1"/>
    <col min="6057" max="6067" width="0.85546875" style="2"/>
    <col min="6068" max="6068" width="2" style="2" customWidth="1"/>
    <col min="6069" max="6091" width="0.85546875" style="2"/>
    <col min="6092" max="6092" width="15.28515625" style="2" customWidth="1"/>
    <col min="6093" max="6097" width="0.85546875" style="2"/>
    <col min="6098" max="6098" width="7" style="2" customWidth="1"/>
    <col min="6099" max="6104" width="0.85546875" style="2"/>
    <col min="6105" max="6105" width="10.5703125" style="2" customWidth="1"/>
    <col min="6106" max="6242" width="0.85546875" style="2"/>
    <col min="6243" max="6243" width="1.7109375" style="2" customWidth="1"/>
    <col min="6244" max="6247" width="0.85546875" style="2"/>
    <col min="6248" max="6248" width="2.7109375" style="2" bestFit="1" customWidth="1"/>
    <col min="6249" max="6311" width="0.85546875" style="2"/>
    <col min="6312" max="6312" width="2" style="2" customWidth="1"/>
    <col min="6313" max="6323" width="0.85546875" style="2"/>
    <col min="6324" max="6324" width="2" style="2" customWidth="1"/>
    <col min="6325" max="6347" width="0.85546875" style="2"/>
    <col min="6348" max="6348" width="15.28515625" style="2" customWidth="1"/>
    <col min="6349" max="6353" width="0.85546875" style="2"/>
    <col min="6354" max="6354" width="7" style="2" customWidth="1"/>
    <col min="6355" max="6360" width="0.85546875" style="2"/>
    <col min="6361" max="6361" width="10.5703125" style="2" customWidth="1"/>
    <col min="6362" max="6498" width="0.85546875" style="2"/>
    <col min="6499" max="6499" width="1.7109375" style="2" customWidth="1"/>
    <col min="6500" max="6503" width="0.85546875" style="2"/>
    <col min="6504" max="6504" width="2.7109375" style="2" bestFit="1" customWidth="1"/>
    <col min="6505" max="6567" width="0.85546875" style="2"/>
    <col min="6568" max="6568" width="2" style="2" customWidth="1"/>
    <col min="6569" max="6579" width="0.85546875" style="2"/>
    <col min="6580" max="6580" width="2" style="2" customWidth="1"/>
    <col min="6581" max="6603" width="0.85546875" style="2"/>
    <col min="6604" max="6604" width="15.28515625" style="2" customWidth="1"/>
    <col min="6605" max="6609" width="0.85546875" style="2"/>
    <col min="6610" max="6610" width="7" style="2" customWidth="1"/>
    <col min="6611" max="6616" width="0.85546875" style="2"/>
    <col min="6617" max="6617" width="10.5703125" style="2" customWidth="1"/>
    <col min="6618" max="6754" width="0.85546875" style="2"/>
    <col min="6755" max="6755" width="1.7109375" style="2" customWidth="1"/>
    <col min="6756" max="6759" width="0.85546875" style="2"/>
    <col min="6760" max="6760" width="2.7109375" style="2" bestFit="1" customWidth="1"/>
    <col min="6761" max="6823" width="0.85546875" style="2"/>
    <col min="6824" max="6824" width="2" style="2" customWidth="1"/>
    <col min="6825" max="6835" width="0.85546875" style="2"/>
    <col min="6836" max="6836" width="2" style="2" customWidth="1"/>
    <col min="6837" max="6859" width="0.85546875" style="2"/>
    <col min="6860" max="6860" width="15.28515625" style="2" customWidth="1"/>
    <col min="6861" max="6865" width="0.85546875" style="2"/>
    <col min="6866" max="6866" width="7" style="2" customWidth="1"/>
    <col min="6867" max="6872" width="0.85546875" style="2"/>
    <col min="6873" max="6873" width="10.5703125" style="2" customWidth="1"/>
    <col min="6874" max="7010" width="0.85546875" style="2"/>
    <col min="7011" max="7011" width="1.7109375" style="2" customWidth="1"/>
    <col min="7012" max="7015" width="0.85546875" style="2"/>
    <col min="7016" max="7016" width="2.7109375" style="2" bestFit="1" customWidth="1"/>
    <col min="7017" max="7079" width="0.85546875" style="2"/>
    <col min="7080" max="7080" width="2" style="2" customWidth="1"/>
    <col min="7081" max="7091" width="0.85546875" style="2"/>
    <col min="7092" max="7092" width="2" style="2" customWidth="1"/>
    <col min="7093" max="7115" width="0.85546875" style="2"/>
    <col min="7116" max="7116" width="15.28515625" style="2" customWidth="1"/>
    <col min="7117" max="7121" width="0.85546875" style="2"/>
    <col min="7122" max="7122" width="7" style="2" customWidth="1"/>
    <col min="7123" max="7128" width="0.85546875" style="2"/>
    <col min="7129" max="7129" width="10.5703125" style="2" customWidth="1"/>
    <col min="7130" max="7266" width="0.85546875" style="2"/>
    <col min="7267" max="7267" width="1.7109375" style="2" customWidth="1"/>
    <col min="7268" max="7271" width="0.85546875" style="2"/>
    <col min="7272" max="7272" width="2.7109375" style="2" bestFit="1" customWidth="1"/>
    <col min="7273" max="7335" width="0.85546875" style="2"/>
    <col min="7336" max="7336" width="2" style="2" customWidth="1"/>
    <col min="7337" max="7347" width="0.85546875" style="2"/>
    <col min="7348" max="7348" width="2" style="2" customWidth="1"/>
    <col min="7349" max="7371" width="0.85546875" style="2"/>
    <col min="7372" max="7372" width="15.28515625" style="2" customWidth="1"/>
    <col min="7373" max="7377" width="0.85546875" style="2"/>
    <col min="7378" max="7378" width="7" style="2" customWidth="1"/>
    <col min="7379" max="7384" width="0.85546875" style="2"/>
    <col min="7385" max="7385" width="10.5703125" style="2" customWidth="1"/>
    <col min="7386" max="7522" width="0.85546875" style="2"/>
    <col min="7523" max="7523" width="1.7109375" style="2" customWidth="1"/>
    <col min="7524" max="7527" width="0.85546875" style="2"/>
    <col min="7528" max="7528" width="2.7109375" style="2" bestFit="1" customWidth="1"/>
    <col min="7529" max="7591" width="0.85546875" style="2"/>
    <col min="7592" max="7592" width="2" style="2" customWidth="1"/>
    <col min="7593" max="7603" width="0.85546875" style="2"/>
    <col min="7604" max="7604" width="2" style="2" customWidth="1"/>
    <col min="7605" max="7627" width="0.85546875" style="2"/>
    <col min="7628" max="7628" width="15.28515625" style="2" customWidth="1"/>
    <col min="7629" max="7633" width="0.85546875" style="2"/>
    <col min="7634" max="7634" width="7" style="2" customWidth="1"/>
    <col min="7635" max="7640" width="0.85546875" style="2"/>
    <col min="7641" max="7641" width="10.5703125" style="2" customWidth="1"/>
    <col min="7642" max="7778" width="0.85546875" style="2"/>
    <col min="7779" max="7779" width="1.7109375" style="2" customWidth="1"/>
    <col min="7780" max="7783" width="0.85546875" style="2"/>
    <col min="7784" max="7784" width="2.7109375" style="2" bestFit="1" customWidth="1"/>
    <col min="7785" max="7847" width="0.85546875" style="2"/>
    <col min="7848" max="7848" width="2" style="2" customWidth="1"/>
    <col min="7849" max="7859" width="0.85546875" style="2"/>
    <col min="7860" max="7860" width="2" style="2" customWidth="1"/>
    <col min="7861" max="7883" width="0.85546875" style="2"/>
    <col min="7884" max="7884" width="15.28515625" style="2" customWidth="1"/>
    <col min="7885" max="7889" width="0.85546875" style="2"/>
    <col min="7890" max="7890" width="7" style="2" customWidth="1"/>
    <col min="7891" max="7896" width="0.85546875" style="2"/>
    <col min="7897" max="7897" width="10.5703125" style="2" customWidth="1"/>
    <col min="7898" max="8034" width="0.85546875" style="2"/>
    <col min="8035" max="8035" width="1.7109375" style="2" customWidth="1"/>
    <col min="8036" max="8039" width="0.85546875" style="2"/>
    <col min="8040" max="8040" width="2.7109375" style="2" bestFit="1" customWidth="1"/>
    <col min="8041" max="8103" width="0.85546875" style="2"/>
    <col min="8104" max="8104" width="2" style="2" customWidth="1"/>
    <col min="8105" max="8115" width="0.85546875" style="2"/>
    <col min="8116" max="8116" width="2" style="2" customWidth="1"/>
    <col min="8117" max="8139" width="0.85546875" style="2"/>
    <col min="8140" max="8140" width="15.28515625" style="2" customWidth="1"/>
    <col min="8141" max="8145" width="0.85546875" style="2"/>
    <col min="8146" max="8146" width="7" style="2" customWidth="1"/>
    <col min="8147" max="8152" width="0.85546875" style="2"/>
    <col min="8153" max="8153" width="10.5703125" style="2" customWidth="1"/>
    <col min="8154" max="8290" width="0.85546875" style="2"/>
    <col min="8291" max="8291" width="1.7109375" style="2" customWidth="1"/>
    <col min="8292" max="8295" width="0.85546875" style="2"/>
    <col min="8296" max="8296" width="2.7109375" style="2" bestFit="1" customWidth="1"/>
    <col min="8297" max="8359" width="0.85546875" style="2"/>
    <col min="8360" max="8360" width="2" style="2" customWidth="1"/>
    <col min="8361" max="8371" width="0.85546875" style="2"/>
    <col min="8372" max="8372" width="2" style="2" customWidth="1"/>
    <col min="8373" max="8395" width="0.85546875" style="2"/>
    <col min="8396" max="8396" width="15.28515625" style="2" customWidth="1"/>
    <col min="8397" max="8401" width="0.85546875" style="2"/>
    <col min="8402" max="8402" width="7" style="2" customWidth="1"/>
    <col min="8403" max="8408" width="0.85546875" style="2"/>
    <col min="8409" max="8409" width="10.5703125" style="2" customWidth="1"/>
    <col min="8410" max="8546" width="0.85546875" style="2"/>
    <col min="8547" max="8547" width="1.7109375" style="2" customWidth="1"/>
    <col min="8548" max="8551" width="0.85546875" style="2"/>
    <col min="8552" max="8552" width="2.7109375" style="2" bestFit="1" customWidth="1"/>
    <col min="8553" max="8615" width="0.85546875" style="2"/>
    <col min="8616" max="8616" width="2" style="2" customWidth="1"/>
    <col min="8617" max="8627" width="0.85546875" style="2"/>
    <col min="8628" max="8628" width="2" style="2" customWidth="1"/>
    <col min="8629" max="8651" width="0.85546875" style="2"/>
    <col min="8652" max="8652" width="15.28515625" style="2" customWidth="1"/>
    <col min="8653" max="8657" width="0.85546875" style="2"/>
    <col min="8658" max="8658" width="7" style="2" customWidth="1"/>
    <col min="8659" max="8664" width="0.85546875" style="2"/>
    <col min="8665" max="8665" width="10.5703125" style="2" customWidth="1"/>
    <col min="8666" max="8802" width="0.85546875" style="2"/>
    <col min="8803" max="8803" width="1.7109375" style="2" customWidth="1"/>
    <col min="8804" max="8807" width="0.85546875" style="2"/>
    <col min="8808" max="8808" width="2.7109375" style="2" bestFit="1" customWidth="1"/>
    <col min="8809" max="8871" width="0.85546875" style="2"/>
    <col min="8872" max="8872" width="2" style="2" customWidth="1"/>
    <col min="8873" max="8883" width="0.85546875" style="2"/>
    <col min="8884" max="8884" width="2" style="2" customWidth="1"/>
    <col min="8885" max="8907" width="0.85546875" style="2"/>
    <col min="8908" max="8908" width="15.28515625" style="2" customWidth="1"/>
    <col min="8909" max="8913" width="0.85546875" style="2"/>
    <col min="8914" max="8914" width="7" style="2" customWidth="1"/>
    <col min="8915" max="8920" width="0.85546875" style="2"/>
    <col min="8921" max="8921" width="10.5703125" style="2" customWidth="1"/>
    <col min="8922" max="9058" width="0.85546875" style="2"/>
    <col min="9059" max="9059" width="1.7109375" style="2" customWidth="1"/>
    <col min="9060" max="9063" width="0.85546875" style="2"/>
    <col min="9064" max="9064" width="2.7109375" style="2" bestFit="1" customWidth="1"/>
    <col min="9065" max="9127" width="0.85546875" style="2"/>
    <col min="9128" max="9128" width="2" style="2" customWidth="1"/>
    <col min="9129" max="9139" width="0.85546875" style="2"/>
    <col min="9140" max="9140" width="2" style="2" customWidth="1"/>
    <col min="9141" max="9163" width="0.85546875" style="2"/>
    <col min="9164" max="9164" width="15.28515625" style="2" customWidth="1"/>
    <col min="9165" max="9169" width="0.85546875" style="2"/>
    <col min="9170" max="9170" width="7" style="2" customWidth="1"/>
    <col min="9171" max="9176" width="0.85546875" style="2"/>
    <col min="9177" max="9177" width="10.5703125" style="2" customWidth="1"/>
    <col min="9178" max="9314" width="0.85546875" style="2"/>
    <col min="9315" max="9315" width="1.7109375" style="2" customWidth="1"/>
    <col min="9316" max="9319" width="0.85546875" style="2"/>
    <col min="9320" max="9320" width="2.7109375" style="2" bestFit="1" customWidth="1"/>
    <col min="9321" max="9383" width="0.85546875" style="2"/>
    <col min="9384" max="9384" width="2" style="2" customWidth="1"/>
    <col min="9385" max="9395" width="0.85546875" style="2"/>
    <col min="9396" max="9396" width="2" style="2" customWidth="1"/>
    <col min="9397" max="9419" width="0.85546875" style="2"/>
    <col min="9420" max="9420" width="15.28515625" style="2" customWidth="1"/>
    <col min="9421" max="9425" width="0.85546875" style="2"/>
    <col min="9426" max="9426" width="7" style="2" customWidth="1"/>
    <col min="9427" max="9432" width="0.85546875" style="2"/>
    <col min="9433" max="9433" width="10.5703125" style="2" customWidth="1"/>
    <col min="9434" max="9570" width="0.85546875" style="2"/>
    <col min="9571" max="9571" width="1.7109375" style="2" customWidth="1"/>
    <col min="9572" max="9575" width="0.85546875" style="2"/>
    <col min="9576" max="9576" width="2.7109375" style="2" bestFit="1" customWidth="1"/>
    <col min="9577" max="9639" width="0.85546875" style="2"/>
    <col min="9640" max="9640" width="2" style="2" customWidth="1"/>
    <col min="9641" max="9651" width="0.85546875" style="2"/>
    <col min="9652" max="9652" width="2" style="2" customWidth="1"/>
    <col min="9653" max="9675" width="0.85546875" style="2"/>
    <col min="9676" max="9676" width="15.28515625" style="2" customWidth="1"/>
    <col min="9677" max="9681" width="0.85546875" style="2"/>
    <col min="9682" max="9682" width="7" style="2" customWidth="1"/>
    <col min="9683" max="9688" width="0.85546875" style="2"/>
    <col min="9689" max="9689" width="10.5703125" style="2" customWidth="1"/>
    <col min="9690" max="9826" width="0.85546875" style="2"/>
    <col min="9827" max="9827" width="1.7109375" style="2" customWidth="1"/>
    <col min="9828" max="9831" width="0.85546875" style="2"/>
    <col min="9832" max="9832" width="2.7109375" style="2" bestFit="1" customWidth="1"/>
    <col min="9833" max="9895" width="0.85546875" style="2"/>
    <col min="9896" max="9896" width="2" style="2" customWidth="1"/>
    <col min="9897" max="9907" width="0.85546875" style="2"/>
    <col min="9908" max="9908" width="2" style="2" customWidth="1"/>
    <col min="9909" max="9931" width="0.85546875" style="2"/>
    <col min="9932" max="9932" width="15.28515625" style="2" customWidth="1"/>
    <col min="9933" max="9937" width="0.85546875" style="2"/>
    <col min="9938" max="9938" width="7" style="2" customWidth="1"/>
    <col min="9939" max="9944" width="0.85546875" style="2"/>
    <col min="9945" max="9945" width="10.5703125" style="2" customWidth="1"/>
    <col min="9946" max="10082" width="0.85546875" style="2"/>
    <col min="10083" max="10083" width="1.7109375" style="2" customWidth="1"/>
    <col min="10084" max="10087" width="0.85546875" style="2"/>
    <col min="10088" max="10088" width="2.7109375" style="2" bestFit="1" customWidth="1"/>
    <col min="10089" max="10151" width="0.85546875" style="2"/>
    <col min="10152" max="10152" width="2" style="2" customWidth="1"/>
    <col min="10153" max="10163" width="0.85546875" style="2"/>
    <col min="10164" max="10164" width="2" style="2" customWidth="1"/>
    <col min="10165" max="10187" width="0.85546875" style="2"/>
    <col min="10188" max="10188" width="15.28515625" style="2" customWidth="1"/>
    <col min="10189" max="10193" width="0.85546875" style="2"/>
    <col min="10194" max="10194" width="7" style="2" customWidth="1"/>
    <col min="10195" max="10200" width="0.85546875" style="2"/>
    <col min="10201" max="10201" width="10.5703125" style="2" customWidth="1"/>
    <col min="10202" max="10338" width="0.85546875" style="2"/>
    <col min="10339" max="10339" width="1.7109375" style="2" customWidth="1"/>
    <col min="10340" max="10343" width="0.85546875" style="2"/>
    <col min="10344" max="10344" width="2.7109375" style="2" bestFit="1" customWidth="1"/>
    <col min="10345" max="10407" width="0.85546875" style="2"/>
    <col min="10408" max="10408" width="2" style="2" customWidth="1"/>
    <col min="10409" max="10419" width="0.85546875" style="2"/>
    <col min="10420" max="10420" width="2" style="2" customWidth="1"/>
    <col min="10421" max="10443" width="0.85546875" style="2"/>
    <col min="10444" max="10444" width="15.28515625" style="2" customWidth="1"/>
    <col min="10445" max="10449" width="0.85546875" style="2"/>
    <col min="10450" max="10450" width="7" style="2" customWidth="1"/>
    <col min="10451" max="10456" width="0.85546875" style="2"/>
    <col min="10457" max="10457" width="10.5703125" style="2" customWidth="1"/>
    <col min="10458" max="10594" width="0.85546875" style="2"/>
    <col min="10595" max="10595" width="1.7109375" style="2" customWidth="1"/>
    <col min="10596" max="10599" width="0.85546875" style="2"/>
    <col min="10600" max="10600" width="2.7109375" style="2" bestFit="1" customWidth="1"/>
    <col min="10601" max="10663" width="0.85546875" style="2"/>
    <col min="10664" max="10664" width="2" style="2" customWidth="1"/>
    <col min="10665" max="10675" width="0.85546875" style="2"/>
    <col min="10676" max="10676" width="2" style="2" customWidth="1"/>
    <col min="10677" max="10699" width="0.85546875" style="2"/>
    <col min="10700" max="10700" width="15.28515625" style="2" customWidth="1"/>
    <col min="10701" max="10705" width="0.85546875" style="2"/>
    <col min="10706" max="10706" width="7" style="2" customWidth="1"/>
    <col min="10707" max="10712" width="0.85546875" style="2"/>
    <col min="10713" max="10713" width="10.5703125" style="2" customWidth="1"/>
    <col min="10714" max="10850" width="0.85546875" style="2"/>
    <col min="10851" max="10851" width="1.7109375" style="2" customWidth="1"/>
    <col min="10852" max="10855" width="0.85546875" style="2"/>
    <col min="10856" max="10856" width="2.7109375" style="2" bestFit="1" customWidth="1"/>
    <col min="10857" max="10919" width="0.85546875" style="2"/>
    <col min="10920" max="10920" width="2" style="2" customWidth="1"/>
    <col min="10921" max="10931" width="0.85546875" style="2"/>
    <col min="10932" max="10932" width="2" style="2" customWidth="1"/>
    <col min="10933" max="10955" width="0.85546875" style="2"/>
    <col min="10956" max="10956" width="15.28515625" style="2" customWidth="1"/>
    <col min="10957" max="10961" width="0.85546875" style="2"/>
    <col min="10962" max="10962" width="7" style="2" customWidth="1"/>
    <col min="10963" max="10968" width="0.85546875" style="2"/>
    <col min="10969" max="10969" width="10.5703125" style="2" customWidth="1"/>
    <col min="10970" max="11106" width="0.85546875" style="2"/>
    <col min="11107" max="11107" width="1.7109375" style="2" customWidth="1"/>
    <col min="11108" max="11111" width="0.85546875" style="2"/>
    <col min="11112" max="11112" width="2.7109375" style="2" bestFit="1" customWidth="1"/>
    <col min="11113" max="11175" width="0.85546875" style="2"/>
    <col min="11176" max="11176" width="2" style="2" customWidth="1"/>
    <col min="11177" max="11187" width="0.85546875" style="2"/>
    <col min="11188" max="11188" width="2" style="2" customWidth="1"/>
    <col min="11189" max="11211" width="0.85546875" style="2"/>
    <col min="11212" max="11212" width="15.28515625" style="2" customWidth="1"/>
    <col min="11213" max="11217" width="0.85546875" style="2"/>
    <col min="11218" max="11218" width="7" style="2" customWidth="1"/>
    <col min="11219" max="11224" width="0.85546875" style="2"/>
    <col min="11225" max="11225" width="10.5703125" style="2" customWidth="1"/>
    <col min="11226" max="11362" width="0.85546875" style="2"/>
    <col min="11363" max="11363" width="1.7109375" style="2" customWidth="1"/>
    <col min="11364" max="11367" width="0.85546875" style="2"/>
    <col min="11368" max="11368" width="2.7109375" style="2" bestFit="1" customWidth="1"/>
    <col min="11369" max="11431" width="0.85546875" style="2"/>
    <col min="11432" max="11432" width="2" style="2" customWidth="1"/>
    <col min="11433" max="11443" width="0.85546875" style="2"/>
    <col min="11444" max="11444" width="2" style="2" customWidth="1"/>
    <col min="11445" max="11467" width="0.85546875" style="2"/>
    <col min="11468" max="11468" width="15.28515625" style="2" customWidth="1"/>
    <col min="11469" max="11473" width="0.85546875" style="2"/>
    <col min="11474" max="11474" width="7" style="2" customWidth="1"/>
    <col min="11475" max="11480" width="0.85546875" style="2"/>
    <col min="11481" max="11481" width="10.5703125" style="2" customWidth="1"/>
    <col min="11482" max="11618" width="0.85546875" style="2"/>
    <col min="11619" max="11619" width="1.7109375" style="2" customWidth="1"/>
    <col min="11620" max="11623" width="0.85546875" style="2"/>
    <col min="11624" max="11624" width="2.7109375" style="2" bestFit="1" customWidth="1"/>
    <col min="11625" max="11687" width="0.85546875" style="2"/>
    <col min="11688" max="11688" width="2" style="2" customWidth="1"/>
    <col min="11689" max="11699" width="0.85546875" style="2"/>
    <col min="11700" max="11700" width="2" style="2" customWidth="1"/>
    <col min="11701" max="11723" width="0.85546875" style="2"/>
    <col min="11724" max="11724" width="15.28515625" style="2" customWidth="1"/>
    <col min="11725" max="11729" width="0.85546875" style="2"/>
    <col min="11730" max="11730" width="7" style="2" customWidth="1"/>
    <col min="11731" max="11736" width="0.85546875" style="2"/>
    <col min="11737" max="11737" width="10.5703125" style="2" customWidth="1"/>
    <col min="11738" max="11874" width="0.85546875" style="2"/>
    <col min="11875" max="11875" width="1.7109375" style="2" customWidth="1"/>
    <col min="11876" max="11879" width="0.85546875" style="2"/>
    <col min="11880" max="11880" width="2.7109375" style="2" bestFit="1" customWidth="1"/>
    <col min="11881" max="11943" width="0.85546875" style="2"/>
    <col min="11944" max="11944" width="2" style="2" customWidth="1"/>
    <col min="11945" max="11955" width="0.85546875" style="2"/>
    <col min="11956" max="11956" width="2" style="2" customWidth="1"/>
    <col min="11957" max="11979" width="0.85546875" style="2"/>
    <col min="11980" max="11980" width="15.28515625" style="2" customWidth="1"/>
    <col min="11981" max="11985" width="0.85546875" style="2"/>
    <col min="11986" max="11986" width="7" style="2" customWidth="1"/>
    <col min="11987" max="11992" width="0.85546875" style="2"/>
    <col min="11993" max="11993" width="10.5703125" style="2" customWidth="1"/>
    <col min="11994" max="12130" width="0.85546875" style="2"/>
    <col min="12131" max="12131" width="1.7109375" style="2" customWidth="1"/>
    <col min="12132" max="12135" width="0.85546875" style="2"/>
    <col min="12136" max="12136" width="2.7109375" style="2" bestFit="1" customWidth="1"/>
    <col min="12137" max="12199" width="0.85546875" style="2"/>
    <col min="12200" max="12200" width="2" style="2" customWidth="1"/>
    <col min="12201" max="12211" width="0.85546875" style="2"/>
    <col min="12212" max="12212" width="2" style="2" customWidth="1"/>
    <col min="12213" max="12235" width="0.85546875" style="2"/>
    <col min="12236" max="12236" width="15.28515625" style="2" customWidth="1"/>
    <col min="12237" max="12241" width="0.85546875" style="2"/>
    <col min="12242" max="12242" width="7" style="2" customWidth="1"/>
    <col min="12243" max="12248" width="0.85546875" style="2"/>
    <col min="12249" max="12249" width="10.5703125" style="2" customWidth="1"/>
    <col min="12250" max="12386" width="0.85546875" style="2"/>
    <col min="12387" max="12387" width="1.7109375" style="2" customWidth="1"/>
    <col min="12388" max="12391" width="0.85546875" style="2"/>
    <col min="12392" max="12392" width="2.7109375" style="2" bestFit="1" customWidth="1"/>
    <col min="12393" max="12455" width="0.85546875" style="2"/>
    <col min="12456" max="12456" width="2" style="2" customWidth="1"/>
    <col min="12457" max="12467" width="0.85546875" style="2"/>
    <col min="12468" max="12468" width="2" style="2" customWidth="1"/>
    <col min="12469" max="12491" width="0.85546875" style="2"/>
    <col min="12492" max="12492" width="15.28515625" style="2" customWidth="1"/>
    <col min="12493" max="12497" width="0.85546875" style="2"/>
    <col min="12498" max="12498" width="7" style="2" customWidth="1"/>
    <col min="12499" max="12504" width="0.85546875" style="2"/>
    <col min="12505" max="12505" width="10.5703125" style="2" customWidth="1"/>
    <col min="12506" max="12642" width="0.85546875" style="2"/>
    <col min="12643" max="12643" width="1.7109375" style="2" customWidth="1"/>
    <col min="12644" max="12647" width="0.85546875" style="2"/>
    <col min="12648" max="12648" width="2.7109375" style="2" bestFit="1" customWidth="1"/>
    <col min="12649" max="12711" width="0.85546875" style="2"/>
    <col min="12712" max="12712" width="2" style="2" customWidth="1"/>
    <col min="12713" max="12723" width="0.85546875" style="2"/>
    <col min="12724" max="12724" width="2" style="2" customWidth="1"/>
    <col min="12725" max="12747" width="0.85546875" style="2"/>
    <col min="12748" max="12748" width="15.28515625" style="2" customWidth="1"/>
    <col min="12749" max="12753" width="0.85546875" style="2"/>
    <col min="12754" max="12754" width="7" style="2" customWidth="1"/>
    <col min="12755" max="12760" width="0.85546875" style="2"/>
    <col min="12761" max="12761" width="10.5703125" style="2" customWidth="1"/>
    <col min="12762" max="12898" width="0.85546875" style="2"/>
    <col min="12899" max="12899" width="1.7109375" style="2" customWidth="1"/>
    <col min="12900" max="12903" width="0.85546875" style="2"/>
    <col min="12904" max="12904" width="2.7109375" style="2" bestFit="1" customWidth="1"/>
    <col min="12905" max="12967" width="0.85546875" style="2"/>
    <col min="12968" max="12968" width="2" style="2" customWidth="1"/>
    <col min="12969" max="12979" width="0.85546875" style="2"/>
    <col min="12980" max="12980" width="2" style="2" customWidth="1"/>
    <col min="12981" max="13003" width="0.85546875" style="2"/>
    <col min="13004" max="13004" width="15.28515625" style="2" customWidth="1"/>
    <col min="13005" max="13009" width="0.85546875" style="2"/>
    <col min="13010" max="13010" width="7" style="2" customWidth="1"/>
    <col min="13011" max="13016" width="0.85546875" style="2"/>
    <col min="13017" max="13017" width="10.5703125" style="2" customWidth="1"/>
    <col min="13018" max="13154" width="0.85546875" style="2"/>
    <col min="13155" max="13155" width="1.7109375" style="2" customWidth="1"/>
    <col min="13156" max="13159" width="0.85546875" style="2"/>
    <col min="13160" max="13160" width="2.7109375" style="2" bestFit="1" customWidth="1"/>
    <col min="13161" max="13223" width="0.85546875" style="2"/>
    <col min="13224" max="13224" width="2" style="2" customWidth="1"/>
    <col min="13225" max="13235" width="0.85546875" style="2"/>
    <col min="13236" max="13236" width="2" style="2" customWidth="1"/>
    <col min="13237" max="13259" width="0.85546875" style="2"/>
    <col min="13260" max="13260" width="15.28515625" style="2" customWidth="1"/>
    <col min="13261" max="13265" width="0.85546875" style="2"/>
    <col min="13266" max="13266" width="7" style="2" customWidth="1"/>
    <col min="13267" max="13272" width="0.85546875" style="2"/>
    <col min="13273" max="13273" width="10.5703125" style="2" customWidth="1"/>
    <col min="13274" max="13410" width="0.85546875" style="2"/>
    <col min="13411" max="13411" width="1.7109375" style="2" customWidth="1"/>
    <col min="13412" max="13415" width="0.85546875" style="2"/>
    <col min="13416" max="13416" width="2.7109375" style="2" bestFit="1" customWidth="1"/>
    <col min="13417" max="13479" width="0.85546875" style="2"/>
    <col min="13480" max="13480" width="2" style="2" customWidth="1"/>
    <col min="13481" max="13491" width="0.85546875" style="2"/>
    <col min="13492" max="13492" width="2" style="2" customWidth="1"/>
    <col min="13493" max="13515" width="0.85546875" style="2"/>
    <col min="13516" max="13516" width="15.28515625" style="2" customWidth="1"/>
    <col min="13517" max="13521" width="0.85546875" style="2"/>
    <col min="13522" max="13522" width="7" style="2" customWidth="1"/>
    <col min="13523" max="13528" width="0.85546875" style="2"/>
    <col min="13529" max="13529" width="10.5703125" style="2" customWidth="1"/>
    <col min="13530" max="13666" width="0.85546875" style="2"/>
    <col min="13667" max="13667" width="1.7109375" style="2" customWidth="1"/>
    <col min="13668" max="13671" width="0.85546875" style="2"/>
    <col min="13672" max="13672" width="2.7109375" style="2" bestFit="1" customWidth="1"/>
    <col min="13673" max="13735" width="0.85546875" style="2"/>
    <col min="13736" max="13736" width="2" style="2" customWidth="1"/>
    <col min="13737" max="13747" width="0.85546875" style="2"/>
    <col min="13748" max="13748" width="2" style="2" customWidth="1"/>
    <col min="13749" max="13771" width="0.85546875" style="2"/>
    <col min="13772" max="13772" width="15.28515625" style="2" customWidth="1"/>
    <col min="13773" max="13777" width="0.85546875" style="2"/>
    <col min="13778" max="13778" width="7" style="2" customWidth="1"/>
    <col min="13779" max="13784" width="0.85546875" style="2"/>
    <col min="13785" max="13785" width="10.5703125" style="2" customWidth="1"/>
    <col min="13786" max="13922" width="0.85546875" style="2"/>
    <col min="13923" max="13923" width="1.7109375" style="2" customWidth="1"/>
    <col min="13924" max="13927" width="0.85546875" style="2"/>
    <col min="13928" max="13928" width="2.7109375" style="2" bestFit="1" customWidth="1"/>
    <col min="13929" max="13991" width="0.85546875" style="2"/>
    <col min="13992" max="13992" width="2" style="2" customWidth="1"/>
    <col min="13993" max="14003" width="0.85546875" style="2"/>
    <col min="14004" max="14004" width="2" style="2" customWidth="1"/>
    <col min="14005" max="14027" width="0.85546875" style="2"/>
    <col min="14028" max="14028" width="15.28515625" style="2" customWidth="1"/>
    <col min="14029" max="14033" width="0.85546875" style="2"/>
    <col min="14034" max="14034" width="7" style="2" customWidth="1"/>
    <col min="14035" max="14040" width="0.85546875" style="2"/>
    <col min="14041" max="14041" width="10.5703125" style="2" customWidth="1"/>
    <col min="14042" max="14178" width="0.85546875" style="2"/>
    <col min="14179" max="14179" width="1.7109375" style="2" customWidth="1"/>
    <col min="14180" max="14183" width="0.85546875" style="2"/>
    <col min="14184" max="14184" width="2.7109375" style="2" bestFit="1" customWidth="1"/>
    <col min="14185" max="14247" width="0.85546875" style="2"/>
    <col min="14248" max="14248" width="2" style="2" customWidth="1"/>
    <col min="14249" max="14259" width="0.85546875" style="2"/>
    <col min="14260" max="14260" width="2" style="2" customWidth="1"/>
    <col min="14261" max="14283" width="0.85546875" style="2"/>
    <col min="14284" max="14284" width="15.28515625" style="2" customWidth="1"/>
    <col min="14285" max="14289" width="0.85546875" style="2"/>
    <col min="14290" max="14290" width="7" style="2" customWidth="1"/>
    <col min="14291" max="14296" width="0.85546875" style="2"/>
    <col min="14297" max="14297" width="10.5703125" style="2" customWidth="1"/>
    <col min="14298" max="14434" width="0.85546875" style="2"/>
    <col min="14435" max="14435" width="1.7109375" style="2" customWidth="1"/>
    <col min="14436" max="14439" width="0.85546875" style="2"/>
    <col min="14440" max="14440" width="2.7109375" style="2" bestFit="1" customWidth="1"/>
    <col min="14441" max="14503" width="0.85546875" style="2"/>
    <col min="14504" max="14504" width="2" style="2" customWidth="1"/>
    <col min="14505" max="14515" width="0.85546875" style="2"/>
    <col min="14516" max="14516" width="2" style="2" customWidth="1"/>
    <col min="14517" max="14539" width="0.85546875" style="2"/>
    <col min="14540" max="14540" width="15.28515625" style="2" customWidth="1"/>
    <col min="14541" max="14545" width="0.85546875" style="2"/>
    <col min="14546" max="14546" width="7" style="2" customWidth="1"/>
    <col min="14547" max="14552" width="0.85546875" style="2"/>
    <col min="14553" max="14553" width="10.5703125" style="2" customWidth="1"/>
    <col min="14554" max="14690" width="0.85546875" style="2"/>
    <col min="14691" max="14691" width="1.7109375" style="2" customWidth="1"/>
    <col min="14692" max="14695" width="0.85546875" style="2"/>
    <col min="14696" max="14696" width="2.7109375" style="2" bestFit="1" customWidth="1"/>
    <col min="14697" max="14759" width="0.85546875" style="2"/>
    <col min="14760" max="14760" width="2" style="2" customWidth="1"/>
    <col min="14761" max="14771" width="0.85546875" style="2"/>
    <col min="14772" max="14772" width="2" style="2" customWidth="1"/>
    <col min="14773" max="14795" width="0.85546875" style="2"/>
    <col min="14796" max="14796" width="15.28515625" style="2" customWidth="1"/>
    <col min="14797" max="14801" width="0.85546875" style="2"/>
    <col min="14802" max="14802" width="7" style="2" customWidth="1"/>
    <col min="14803" max="14808" width="0.85546875" style="2"/>
    <col min="14809" max="14809" width="10.5703125" style="2" customWidth="1"/>
    <col min="14810" max="14946" width="0.85546875" style="2"/>
    <col min="14947" max="14947" width="1.7109375" style="2" customWidth="1"/>
    <col min="14948" max="14951" width="0.85546875" style="2"/>
    <col min="14952" max="14952" width="2.7109375" style="2" bestFit="1" customWidth="1"/>
    <col min="14953" max="15015" width="0.85546875" style="2"/>
    <col min="15016" max="15016" width="2" style="2" customWidth="1"/>
    <col min="15017" max="15027" width="0.85546875" style="2"/>
    <col min="15028" max="15028" width="2" style="2" customWidth="1"/>
    <col min="15029" max="15051" width="0.85546875" style="2"/>
    <col min="15052" max="15052" width="15.28515625" style="2" customWidth="1"/>
    <col min="15053" max="15057" width="0.85546875" style="2"/>
    <col min="15058" max="15058" width="7" style="2" customWidth="1"/>
    <col min="15059" max="15064" width="0.85546875" style="2"/>
    <col min="15065" max="15065" width="10.5703125" style="2" customWidth="1"/>
    <col min="15066" max="15202" width="0.85546875" style="2"/>
    <col min="15203" max="15203" width="1.7109375" style="2" customWidth="1"/>
    <col min="15204" max="15207" width="0.85546875" style="2"/>
    <col min="15208" max="15208" width="2.7109375" style="2" bestFit="1" customWidth="1"/>
    <col min="15209" max="15271" width="0.85546875" style="2"/>
    <col min="15272" max="15272" width="2" style="2" customWidth="1"/>
    <col min="15273" max="15283" width="0.85546875" style="2"/>
    <col min="15284" max="15284" width="2" style="2" customWidth="1"/>
    <col min="15285" max="15307" width="0.85546875" style="2"/>
    <col min="15308" max="15308" width="15.28515625" style="2" customWidth="1"/>
    <col min="15309" max="15313" width="0.85546875" style="2"/>
    <col min="15314" max="15314" width="7" style="2" customWidth="1"/>
    <col min="15315" max="15320" width="0.85546875" style="2"/>
    <col min="15321" max="15321" width="10.5703125" style="2" customWidth="1"/>
    <col min="15322" max="15458" width="0.85546875" style="2"/>
    <col min="15459" max="15459" width="1.7109375" style="2" customWidth="1"/>
    <col min="15460" max="15463" width="0.85546875" style="2"/>
    <col min="15464" max="15464" width="2.7109375" style="2" bestFit="1" customWidth="1"/>
    <col min="15465" max="15527" width="0.85546875" style="2"/>
    <col min="15528" max="15528" width="2" style="2" customWidth="1"/>
    <col min="15529" max="15539" width="0.85546875" style="2"/>
    <col min="15540" max="15540" width="2" style="2" customWidth="1"/>
    <col min="15541" max="15563" width="0.85546875" style="2"/>
    <col min="15564" max="15564" width="15.28515625" style="2" customWidth="1"/>
    <col min="15565" max="15569" width="0.85546875" style="2"/>
    <col min="15570" max="15570" width="7" style="2" customWidth="1"/>
    <col min="15571" max="15576" width="0.85546875" style="2"/>
    <col min="15577" max="15577" width="10.5703125" style="2" customWidth="1"/>
    <col min="15578" max="15714" width="0.85546875" style="2"/>
    <col min="15715" max="15715" width="1.7109375" style="2" customWidth="1"/>
    <col min="15716" max="15719" width="0.85546875" style="2"/>
    <col min="15720" max="15720" width="2.7109375" style="2" bestFit="1" customWidth="1"/>
    <col min="15721" max="15783" width="0.85546875" style="2"/>
    <col min="15784" max="15784" width="2" style="2" customWidth="1"/>
    <col min="15785" max="15795" width="0.85546875" style="2"/>
    <col min="15796" max="15796" width="2" style="2" customWidth="1"/>
    <col min="15797" max="15819" width="0.85546875" style="2"/>
    <col min="15820" max="15820" width="15.28515625" style="2" customWidth="1"/>
    <col min="15821" max="15825" width="0.85546875" style="2"/>
    <col min="15826" max="15826" width="7" style="2" customWidth="1"/>
    <col min="15827" max="15832" width="0.85546875" style="2"/>
    <col min="15833" max="15833" width="10.5703125" style="2" customWidth="1"/>
    <col min="15834" max="15970" width="0.85546875" style="2"/>
    <col min="15971" max="15971" width="1.7109375" style="2" customWidth="1"/>
    <col min="15972" max="15975" width="0.85546875" style="2"/>
    <col min="15976" max="15976" width="2.7109375" style="2" bestFit="1" customWidth="1"/>
    <col min="15977" max="16039" width="0.85546875" style="2"/>
    <col min="16040" max="16040" width="2" style="2" customWidth="1"/>
    <col min="16041" max="16051" width="0.85546875" style="2"/>
    <col min="16052" max="16052" width="2" style="2" customWidth="1"/>
    <col min="16053" max="16075" width="0.85546875" style="2"/>
    <col min="16076" max="16076" width="15.28515625" style="2" customWidth="1"/>
    <col min="16077" max="16081" width="0.85546875" style="2"/>
    <col min="16082" max="16082" width="7" style="2" customWidth="1"/>
    <col min="16083" max="16088" width="0.85546875" style="2"/>
    <col min="16089" max="16089" width="10.5703125" style="2" customWidth="1"/>
    <col min="16090" max="16384" width="0.85546875" style="2"/>
  </cols>
  <sheetData>
    <row r="1" spans="1:115" s="18" customFormat="1" ht="12" customHeight="1" x14ac:dyDescent="0.2">
      <c r="BO1" s="18" t="s">
        <v>62</v>
      </c>
    </row>
    <row r="2" spans="1:115" s="18" customFormat="1" ht="12" customHeight="1" x14ac:dyDescent="0.2">
      <c r="BO2" s="18" t="s">
        <v>63</v>
      </c>
    </row>
    <row r="3" spans="1:115" s="18" customFormat="1" ht="12" customHeight="1" x14ac:dyDescent="0.2">
      <c r="BO3" s="18" t="s">
        <v>64</v>
      </c>
    </row>
    <row r="4" spans="1:115" ht="21" customHeight="1" x14ac:dyDescent="0.25"/>
    <row r="5" spans="1:115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J5" s="85" t="s">
        <v>59</v>
      </c>
      <c r="DK5" s="86">
        <v>45015</v>
      </c>
    </row>
    <row r="6" spans="1:115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</row>
    <row r="7" spans="1:115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</row>
    <row r="8" spans="1:115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</row>
    <row r="9" spans="1:115" ht="21" customHeight="1" x14ac:dyDescent="0.25"/>
    <row r="10" spans="1:115" x14ac:dyDescent="0.25">
      <c r="C10" s="52" t="s">
        <v>69</v>
      </c>
      <c r="D10" s="52"/>
      <c r="AG10" s="137" t="s">
        <v>70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</row>
    <row r="11" spans="1:115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</row>
    <row r="12" spans="1:115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</row>
    <row r="13" spans="1:115" x14ac:dyDescent="0.25">
      <c r="C13" s="52" t="s">
        <v>75</v>
      </c>
      <c r="D13" s="52"/>
      <c r="AQ13" s="140" t="s">
        <v>76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78</v>
      </c>
      <c r="BB13" s="140"/>
      <c r="BC13" s="140"/>
      <c r="BD13" s="140"/>
      <c r="BE13" s="140"/>
      <c r="BF13" s="140"/>
      <c r="BG13" s="140"/>
      <c r="BH13" s="140"/>
      <c r="BI13" s="2" t="s">
        <v>79</v>
      </c>
      <c r="DJ13" s="104"/>
    </row>
    <row r="14" spans="1:115" ht="15" customHeight="1" x14ac:dyDescent="0.25"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DJ14" s="104"/>
    </row>
    <row r="15" spans="1:115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5"/>
      <c r="BI15" s="143" t="s">
        <v>80</v>
      </c>
      <c r="BJ15" s="144"/>
      <c r="BK15" s="144"/>
      <c r="BL15" s="144"/>
      <c r="BM15" s="144"/>
      <c r="BN15" s="144"/>
      <c r="BO15" s="144"/>
      <c r="BP15" s="144"/>
      <c r="BQ15" s="144"/>
      <c r="BR15" s="144"/>
      <c r="BS15" s="145"/>
      <c r="BT15" s="150" t="s">
        <v>190</v>
      </c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2"/>
      <c r="CN15" s="143" t="s">
        <v>82</v>
      </c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5"/>
    </row>
    <row r="16" spans="1:115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8"/>
      <c r="BI16" s="146"/>
      <c r="BJ16" s="147"/>
      <c r="BK16" s="147"/>
      <c r="BL16" s="147"/>
      <c r="BM16" s="147"/>
      <c r="BN16" s="147"/>
      <c r="BO16" s="147"/>
      <c r="BP16" s="147"/>
      <c r="BQ16" s="147"/>
      <c r="BR16" s="147"/>
      <c r="BS16" s="148"/>
      <c r="BT16" s="150" t="s">
        <v>83</v>
      </c>
      <c r="BU16" s="151"/>
      <c r="BV16" s="151"/>
      <c r="BW16" s="151"/>
      <c r="BX16" s="151"/>
      <c r="BY16" s="151"/>
      <c r="BZ16" s="151"/>
      <c r="CA16" s="151"/>
      <c r="CB16" s="151"/>
      <c r="CC16" s="152"/>
      <c r="CD16" s="150" t="s">
        <v>84</v>
      </c>
      <c r="CE16" s="151"/>
      <c r="CF16" s="151"/>
      <c r="CG16" s="151"/>
      <c r="CH16" s="151"/>
      <c r="CI16" s="151"/>
      <c r="CJ16" s="151"/>
      <c r="CK16" s="151"/>
      <c r="CL16" s="151"/>
      <c r="CM16" s="152"/>
      <c r="CN16" s="166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8"/>
    </row>
    <row r="17" spans="1:114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93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00"/>
      <c r="BI17" s="150" t="s">
        <v>86</v>
      </c>
      <c r="BJ17" s="151"/>
      <c r="BK17" s="151"/>
      <c r="BL17" s="151"/>
      <c r="BM17" s="151"/>
      <c r="BN17" s="151"/>
      <c r="BO17" s="151"/>
      <c r="BP17" s="151"/>
      <c r="BQ17" s="151"/>
      <c r="BR17" s="151"/>
      <c r="BS17" s="152"/>
      <c r="BT17" s="150" t="s">
        <v>86</v>
      </c>
      <c r="BU17" s="151"/>
      <c r="BV17" s="151"/>
      <c r="BW17" s="151"/>
      <c r="BX17" s="151"/>
      <c r="BY17" s="151"/>
      <c r="BZ17" s="151"/>
      <c r="CA17" s="151"/>
      <c r="CB17" s="151"/>
      <c r="CC17" s="152"/>
      <c r="CD17" s="150" t="s">
        <v>86</v>
      </c>
      <c r="CE17" s="151"/>
      <c r="CF17" s="151"/>
      <c r="CG17" s="151"/>
      <c r="CH17" s="151"/>
      <c r="CI17" s="151"/>
      <c r="CJ17" s="151"/>
      <c r="CK17" s="151"/>
      <c r="CL17" s="151"/>
      <c r="CM17" s="152"/>
      <c r="CN17" s="173" t="s">
        <v>86</v>
      </c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5"/>
      <c r="DJ17" s="91"/>
    </row>
    <row r="18" spans="1:114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94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95"/>
      <c r="BI18" s="157" t="s">
        <v>9</v>
      </c>
      <c r="BJ18" s="158"/>
      <c r="BK18" s="158"/>
      <c r="BL18" s="158"/>
      <c r="BM18" s="158"/>
      <c r="BN18" s="158"/>
      <c r="BO18" s="158"/>
      <c r="BP18" s="158"/>
      <c r="BQ18" s="158"/>
      <c r="BR18" s="158"/>
      <c r="BS18" s="159"/>
      <c r="BT18" s="160">
        <f>BT19+BT37+BT53</f>
        <v>61253.869194899555</v>
      </c>
      <c r="BU18" s="275"/>
      <c r="BV18" s="275"/>
      <c r="BW18" s="275"/>
      <c r="BX18" s="275"/>
      <c r="BY18" s="275"/>
      <c r="BZ18" s="275"/>
      <c r="CA18" s="275"/>
      <c r="CB18" s="275"/>
      <c r="CC18" s="276"/>
      <c r="CD18" s="160">
        <f>CD19+CD37+CD53</f>
        <v>62379.094473920675</v>
      </c>
      <c r="CE18" s="158"/>
      <c r="CF18" s="158"/>
      <c r="CG18" s="158"/>
      <c r="CH18" s="158"/>
      <c r="CI18" s="158"/>
      <c r="CJ18" s="158"/>
      <c r="CK18" s="158"/>
      <c r="CL18" s="158"/>
      <c r="CM18" s="159"/>
      <c r="CN18" s="161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3"/>
      <c r="DJ18" s="92"/>
    </row>
    <row r="19" spans="1:114" s="68" customFormat="1" ht="28.5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98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99"/>
      <c r="BI19" s="193" t="s">
        <v>9</v>
      </c>
      <c r="BJ19" s="194"/>
      <c r="BK19" s="194"/>
      <c r="BL19" s="194"/>
      <c r="BM19" s="194"/>
      <c r="BN19" s="194"/>
      <c r="BO19" s="194"/>
      <c r="BP19" s="194"/>
      <c r="BQ19" s="194"/>
      <c r="BR19" s="194"/>
      <c r="BS19" s="195"/>
      <c r="BT19" s="196">
        <f>BT20+BT25+BT27+BT35+BT36</f>
        <v>54168.430168573272</v>
      </c>
      <c r="BU19" s="194"/>
      <c r="BV19" s="194"/>
      <c r="BW19" s="194"/>
      <c r="BX19" s="194"/>
      <c r="BY19" s="194"/>
      <c r="BZ19" s="194"/>
      <c r="CA19" s="194"/>
      <c r="CB19" s="194"/>
      <c r="CC19" s="195"/>
      <c r="CD19" s="196">
        <f>CD20+CD25+CD27+CD35+CD36</f>
        <v>42355.671682041975</v>
      </c>
      <c r="CE19" s="194"/>
      <c r="CF19" s="194"/>
      <c r="CG19" s="194"/>
      <c r="CH19" s="194"/>
      <c r="CI19" s="194"/>
      <c r="CJ19" s="194"/>
      <c r="CK19" s="194"/>
      <c r="CL19" s="194"/>
      <c r="CM19" s="195"/>
      <c r="CN19" s="197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9"/>
      <c r="DJ19" s="69"/>
    </row>
    <row r="20" spans="1:114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96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97"/>
      <c r="BI20" s="180" t="s">
        <v>9</v>
      </c>
      <c r="BJ20" s="181"/>
      <c r="BK20" s="181"/>
      <c r="BL20" s="181"/>
      <c r="BM20" s="181"/>
      <c r="BN20" s="181"/>
      <c r="BO20" s="181"/>
      <c r="BP20" s="181"/>
      <c r="BQ20" s="181"/>
      <c r="BR20" s="181"/>
      <c r="BS20" s="182"/>
      <c r="BT20" s="183">
        <f>BT21+BT22+BT23</f>
        <v>17755.204460866298</v>
      </c>
      <c r="BU20" s="184"/>
      <c r="BV20" s="184"/>
      <c r="BW20" s="184"/>
      <c r="BX20" s="184"/>
      <c r="BY20" s="184"/>
      <c r="BZ20" s="184"/>
      <c r="CA20" s="184"/>
      <c r="CB20" s="184"/>
      <c r="CC20" s="185"/>
      <c r="CD20" s="183">
        <f>CD21+CD22+CD23</f>
        <v>7257.5230609673481</v>
      </c>
      <c r="CE20" s="184"/>
      <c r="CF20" s="184"/>
      <c r="CG20" s="184"/>
      <c r="CH20" s="184"/>
      <c r="CI20" s="184"/>
      <c r="CJ20" s="184"/>
      <c r="CK20" s="184"/>
      <c r="CL20" s="184"/>
      <c r="CM20" s="185"/>
      <c r="CN20" s="186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8"/>
      <c r="DJ20" s="90"/>
    </row>
    <row r="21" spans="1:114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93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00"/>
      <c r="BI21" s="150" t="s">
        <v>9</v>
      </c>
      <c r="BJ21" s="151"/>
      <c r="BK21" s="151"/>
      <c r="BL21" s="151"/>
      <c r="BM21" s="151"/>
      <c r="BN21" s="151"/>
      <c r="BO21" s="151"/>
      <c r="BP21" s="151"/>
      <c r="BQ21" s="151"/>
      <c r="BR21" s="151"/>
      <c r="BS21" s="152"/>
      <c r="BT21" s="200">
        <v>3013.9413351294729</v>
      </c>
      <c r="BU21" s="201"/>
      <c r="BV21" s="201"/>
      <c r="BW21" s="201"/>
      <c r="BX21" s="201"/>
      <c r="BY21" s="201"/>
      <c r="BZ21" s="201"/>
      <c r="CA21" s="201"/>
      <c r="CB21" s="201"/>
      <c r="CC21" s="202"/>
      <c r="CD21" s="200">
        <v>1775.8800163717024</v>
      </c>
      <c r="CE21" s="201"/>
      <c r="CF21" s="201"/>
      <c r="CG21" s="201"/>
      <c r="CH21" s="201"/>
      <c r="CI21" s="201"/>
      <c r="CJ21" s="201"/>
      <c r="CK21" s="201"/>
      <c r="CL21" s="201"/>
      <c r="CM21" s="202"/>
      <c r="CN21" s="206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8"/>
    </row>
    <row r="22" spans="1:114" s="53" customFormat="1" ht="1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93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00"/>
      <c r="BI22" s="150" t="s">
        <v>9</v>
      </c>
      <c r="BJ22" s="151"/>
      <c r="BK22" s="151"/>
      <c r="BL22" s="151"/>
      <c r="BM22" s="151"/>
      <c r="BN22" s="151"/>
      <c r="BO22" s="151"/>
      <c r="BP22" s="151"/>
      <c r="BQ22" s="151"/>
      <c r="BR22" s="151"/>
      <c r="BS22" s="152"/>
      <c r="BT22" s="200"/>
      <c r="BU22" s="201"/>
      <c r="BV22" s="201"/>
      <c r="BW22" s="201"/>
      <c r="BX22" s="201"/>
      <c r="BY22" s="201"/>
      <c r="BZ22" s="201"/>
      <c r="CA22" s="201"/>
      <c r="CB22" s="201"/>
      <c r="CC22" s="202"/>
      <c r="CD22" s="203"/>
      <c r="CE22" s="204"/>
      <c r="CF22" s="204"/>
      <c r="CG22" s="204"/>
      <c r="CH22" s="204"/>
      <c r="CI22" s="204"/>
      <c r="CJ22" s="204"/>
      <c r="CK22" s="204"/>
      <c r="CL22" s="204"/>
      <c r="CM22" s="205"/>
      <c r="CN22" s="206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8"/>
    </row>
    <row r="23" spans="1:114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93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00"/>
      <c r="BI23" s="150" t="s">
        <v>9</v>
      </c>
      <c r="BJ23" s="151"/>
      <c r="BK23" s="151"/>
      <c r="BL23" s="151"/>
      <c r="BM23" s="151"/>
      <c r="BN23" s="151"/>
      <c r="BO23" s="151"/>
      <c r="BP23" s="151"/>
      <c r="BQ23" s="151"/>
      <c r="BR23" s="151"/>
      <c r="BS23" s="152"/>
      <c r="BT23" s="200">
        <v>14741.263125736825</v>
      </c>
      <c r="BU23" s="201"/>
      <c r="BV23" s="201"/>
      <c r="BW23" s="201"/>
      <c r="BX23" s="201"/>
      <c r="BY23" s="201"/>
      <c r="BZ23" s="201"/>
      <c r="CA23" s="201"/>
      <c r="CB23" s="201"/>
      <c r="CC23" s="202"/>
      <c r="CD23" s="200">
        <v>5481.6430445956457</v>
      </c>
      <c r="CE23" s="201"/>
      <c r="CF23" s="201"/>
      <c r="CG23" s="201"/>
      <c r="CH23" s="201"/>
      <c r="CI23" s="201"/>
      <c r="CJ23" s="201"/>
      <c r="CK23" s="201"/>
      <c r="CL23" s="201"/>
      <c r="CM23" s="202"/>
      <c r="CN23" s="209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8"/>
      <c r="DJ23" s="76"/>
    </row>
    <row r="24" spans="1:114" s="53" customFormat="1" ht="15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93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00"/>
      <c r="BI24" s="150" t="s">
        <v>9</v>
      </c>
      <c r="BJ24" s="151"/>
      <c r="BK24" s="151"/>
      <c r="BL24" s="151"/>
      <c r="BM24" s="151"/>
      <c r="BN24" s="151"/>
      <c r="BO24" s="151"/>
      <c r="BP24" s="151"/>
      <c r="BQ24" s="151"/>
      <c r="BR24" s="151"/>
      <c r="BS24" s="152"/>
      <c r="BT24" s="214">
        <v>13959.148752827126</v>
      </c>
      <c r="BU24" s="215"/>
      <c r="BV24" s="215"/>
      <c r="BW24" s="215"/>
      <c r="BX24" s="215"/>
      <c r="BY24" s="215"/>
      <c r="BZ24" s="215"/>
      <c r="CA24" s="215"/>
      <c r="CB24" s="215"/>
      <c r="CC24" s="216"/>
      <c r="CD24" s="200">
        <v>5481.6430445956457</v>
      </c>
      <c r="CE24" s="201"/>
      <c r="CF24" s="201"/>
      <c r="CG24" s="201"/>
      <c r="CH24" s="201"/>
      <c r="CI24" s="201"/>
      <c r="CJ24" s="201"/>
      <c r="CK24" s="201"/>
      <c r="CL24" s="201"/>
      <c r="CM24" s="202"/>
      <c r="CN24" s="206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8"/>
    </row>
    <row r="25" spans="1:114" s="74" customFormat="1" ht="1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96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97"/>
      <c r="BI25" s="180" t="s">
        <v>9</v>
      </c>
      <c r="BJ25" s="181"/>
      <c r="BK25" s="181"/>
      <c r="BL25" s="181"/>
      <c r="BM25" s="181"/>
      <c r="BN25" s="181"/>
      <c r="BO25" s="181"/>
      <c r="BP25" s="181"/>
      <c r="BQ25" s="181"/>
      <c r="BR25" s="181"/>
      <c r="BS25" s="182"/>
      <c r="BT25" s="183">
        <v>33584.445464021839</v>
      </c>
      <c r="BU25" s="184"/>
      <c r="BV25" s="184"/>
      <c r="BW25" s="184"/>
      <c r="BX25" s="184"/>
      <c r="BY25" s="184"/>
      <c r="BZ25" s="184"/>
      <c r="CA25" s="184"/>
      <c r="CB25" s="184"/>
      <c r="CC25" s="185"/>
      <c r="CD25" s="272">
        <v>31769.552254714348</v>
      </c>
      <c r="CE25" s="273"/>
      <c r="CF25" s="273"/>
      <c r="CG25" s="273"/>
      <c r="CH25" s="273"/>
      <c r="CI25" s="273"/>
      <c r="CJ25" s="273"/>
      <c r="CK25" s="273"/>
      <c r="CL25" s="273"/>
      <c r="CM25" s="274"/>
      <c r="CN25" s="186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8"/>
    </row>
    <row r="26" spans="1:114" s="53" customFormat="1" ht="1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93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00"/>
      <c r="BI26" s="150" t="s">
        <v>9</v>
      </c>
      <c r="BJ26" s="151"/>
      <c r="BK26" s="151"/>
      <c r="BL26" s="151"/>
      <c r="BM26" s="151"/>
      <c r="BN26" s="151"/>
      <c r="BO26" s="151"/>
      <c r="BP26" s="151"/>
      <c r="BQ26" s="151"/>
      <c r="BR26" s="151"/>
      <c r="BS26" s="152"/>
      <c r="BT26" s="200"/>
      <c r="BU26" s="201"/>
      <c r="BV26" s="201"/>
      <c r="BW26" s="201"/>
      <c r="BX26" s="201"/>
      <c r="BY26" s="201"/>
      <c r="BZ26" s="201"/>
      <c r="CA26" s="201"/>
      <c r="CB26" s="201"/>
      <c r="CC26" s="202"/>
      <c r="CD26" s="200"/>
      <c r="CE26" s="201"/>
      <c r="CF26" s="201"/>
      <c r="CG26" s="201"/>
      <c r="CH26" s="201"/>
      <c r="CI26" s="201"/>
      <c r="CJ26" s="201"/>
      <c r="CK26" s="201"/>
      <c r="CL26" s="201"/>
      <c r="CM26" s="202"/>
      <c r="CN26" s="206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8"/>
    </row>
    <row r="27" spans="1:114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96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97"/>
      <c r="BI27" s="180" t="s">
        <v>9</v>
      </c>
      <c r="BJ27" s="181"/>
      <c r="BK27" s="181"/>
      <c r="BL27" s="181"/>
      <c r="BM27" s="181"/>
      <c r="BN27" s="181"/>
      <c r="BO27" s="181"/>
      <c r="BP27" s="181"/>
      <c r="BQ27" s="181"/>
      <c r="BR27" s="181"/>
      <c r="BS27" s="182"/>
      <c r="BT27" s="183">
        <f>BT28+BT29+BT30</f>
        <v>2470.6989973900681</v>
      </c>
      <c r="BU27" s="184"/>
      <c r="BV27" s="184"/>
      <c r="BW27" s="184"/>
      <c r="BX27" s="184"/>
      <c r="BY27" s="184"/>
      <c r="BZ27" s="184"/>
      <c r="CA27" s="184"/>
      <c r="CB27" s="184"/>
      <c r="CC27" s="185"/>
      <c r="CD27" s="183">
        <f>CD28+CD29+CD30</f>
        <v>3328.5963663602806</v>
      </c>
      <c r="CE27" s="184"/>
      <c r="CF27" s="184"/>
      <c r="CG27" s="184"/>
      <c r="CH27" s="184"/>
      <c r="CI27" s="184"/>
      <c r="CJ27" s="184"/>
      <c r="CK27" s="184"/>
      <c r="CL27" s="184"/>
      <c r="CM27" s="185"/>
      <c r="CN27" s="186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8"/>
    </row>
    <row r="28" spans="1:114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93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00"/>
      <c r="BI28" s="150" t="s">
        <v>9</v>
      </c>
      <c r="BJ28" s="151"/>
      <c r="BK28" s="151"/>
      <c r="BL28" s="151"/>
      <c r="BM28" s="151"/>
      <c r="BN28" s="151"/>
      <c r="BO28" s="151"/>
      <c r="BP28" s="151"/>
      <c r="BQ28" s="151"/>
      <c r="BR28" s="151"/>
      <c r="BS28" s="152"/>
      <c r="BT28" s="200"/>
      <c r="BU28" s="201"/>
      <c r="BV28" s="201"/>
      <c r="BW28" s="201"/>
      <c r="BX28" s="201"/>
      <c r="BY28" s="201"/>
      <c r="BZ28" s="201"/>
      <c r="CA28" s="201"/>
      <c r="CB28" s="201"/>
      <c r="CC28" s="202"/>
      <c r="CD28" s="200"/>
      <c r="CE28" s="201"/>
      <c r="CF28" s="201"/>
      <c r="CG28" s="201"/>
      <c r="CH28" s="201"/>
      <c r="CI28" s="201"/>
      <c r="CJ28" s="201"/>
      <c r="CK28" s="201"/>
      <c r="CL28" s="201"/>
      <c r="CM28" s="202"/>
      <c r="CN28" s="206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8"/>
    </row>
    <row r="29" spans="1:114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93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00"/>
      <c r="BI29" s="150" t="s">
        <v>9</v>
      </c>
      <c r="BJ29" s="151"/>
      <c r="BK29" s="151"/>
      <c r="BL29" s="151"/>
      <c r="BM29" s="151"/>
      <c r="BN29" s="151"/>
      <c r="BO29" s="151"/>
      <c r="BP29" s="151"/>
      <c r="BQ29" s="151"/>
      <c r="BR29" s="151"/>
      <c r="BS29" s="152"/>
      <c r="BT29" s="200"/>
      <c r="BU29" s="201"/>
      <c r="BV29" s="201"/>
      <c r="BW29" s="201"/>
      <c r="BX29" s="201"/>
      <c r="BY29" s="201"/>
      <c r="BZ29" s="201"/>
      <c r="CA29" s="201"/>
      <c r="CB29" s="201"/>
      <c r="CC29" s="202"/>
      <c r="CD29" s="200"/>
      <c r="CE29" s="201"/>
      <c r="CF29" s="201"/>
      <c r="CG29" s="201"/>
      <c r="CH29" s="201"/>
      <c r="CI29" s="201"/>
      <c r="CJ29" s="201"/>
      <c r="CK29" s="201"/>
      <c r="CL29" s="201"/>
      <c r="CM29" s="202"/>
      <c r="CN29" s="206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8"/>
    </row>
    <row r="30" spans="1:114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93"/>
      <c r="K30" s="172" t="s">
        <v>191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00"/>
      <c r="BI30" s="150" t="s">
        <v>9</v>
      </c>
      <c r="BJ30" s="151"/>
      <c r="BK30" s="151"/>
      <c r="BL30" s="151"/>
      <c r="BM30" s="151"/>
      <c r="BN30" s="151"/>
      <c r="BO30" s="151"/>
      <c r="BP30" s="151"/>
      <c r="BQ30" s="151"/>
      <c r="BR30" s="151"/>
      <c r="BS30" s="152"/>
      <c r="BT30" s="200">
        <f>BT31+BT32+BT33+BT34</f>
        <v>2470.6989973900681</v>
      </c>
      <c r="BU30" s="201"/>
      <c r="BV30" s="201"/>
      <c r="BW30" s="201"/>
      <c r="BX30" s="201"/>
      <c r="BY30" s="201"/>
      <c r="BZ30" s="201"/>
      <c r="CA30" s="201"/>
      <c r="CB30" s="201"/>
      <c r="CC30" s="202"/>
      <c r="CD30" s="200">
        <f>CD31+CD32+CD33+CD34</f>
        <v>3328.5963663602806</v>
      </c>
      <c r="CE30" s="201"/>
      <c r="CF30" s="201"/>
      <c r="CG30" s="201"/>
      <c r="CH30" s="201"/>
      <c r="CI30" s="201"/>
      <c r="CJ30" s="201"/>
      <c r="CK30" s="201"/>
      <c r="CL30" s="201"/>
      <c r="CM30" s="202"/>
      <c r="CN30" s="206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8"/>
    </row>
    <row r="31" spans="1:114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93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100"/>
      <c r="BI31" s="150" t="s">
        <v>9</v>
      </c>
      <c r="BJ31" s="151"/>
      <c r="BK31" s="151"/>
      <c r="BL31" s="151"/>
      <c r="BM31" s="151"/>
      <c r="BN31" s="151"/>
      <c r="BO31" s="151"/>
      <c r="BP31" s="151"/>
      <c r="BQ31" s="151"/>
      <c r="BR31" s="151"/>
      <c r="BS31" s="152"/>
      <c r="BT31" s="214">
        <v>1836.1057946221938</v>
      </c>
      <c r="BU31" s="215"/>
      <c r="BV31" s="215"/>
      <c r="BW31" s="215"/>
      <c r="BX31" s="215"/>
      <c r="BY31" s="215"/>
      <c r="BZ31" s="215"/>
      <c r="CA31" s="215"/>
      <c r="CB31" s="215"/>
      <c r="CC31" s="216"/>
      <c r="CD31" s="200">
        <v>2591.5671186978966</v>
      </c>
      <c r="CE31" s="201"/>
      <c r="CF31" s="201"/>
      <c r="CG31" s="201"/>
      <c r="CH31" s="201"/>
      <c r="CI31" s="201"/>
      <c r="CJ31" s="201"/>
      <c r="CK31" s="201"/>
      <c r="CL31" s="201"/>
      <c r="CM31" s="202"/>
      <c r="CN31" s="206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8"/>
      <c r="DJ31" s="91"/>
    </row>
    <row r="32" spans="1:114" s="53" customFormat="1" ht="13.5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93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00"/>
      <c r="BI32" s="150" t="s">
        <v>9</v>
      </c>
      <c r="BJ32" s="151"/>
      <c r="BK32" s="151"/>
      <c r="BL32" s="151"/>
      <c r="BM32" s="151"/>
      <c r="BN32" s="151"/>
      <c r="BO32" s="151"/>
      <c r="BP32" s="151"/>
      <c r="BQ32" s="151"/>
      <c r="BR32" s="151"/>
      <c r="BS32" s="152"/>
      <c r="BT32" s="214">
        <v>78.648461694679597</v>
      </c>
      <c r="BU32" s="215"/>
      <c r="BV32" s="215"/>
      <c r="BW32" s="215"/>
      <c r="BX32" s="215"/>
      <c r="BY32" s="215"/>
      <c r="BZ32" s="215"/>
      <c r="CA32" s="215"/>
      <c r="CB32" s="215"/>
      <c r="CC32" s="216"/>
      <c r="CD32" s="200">
        <v>139.16119573324681</v>
      </c>
      <c r="CE32" s="201"/>
      <c r="CF32" s="201"/>
      <c r="CG32" s="201"/>
      <c r="CH32" s="201"/>
      <c r="CI32" s="201"/>
      <c r="CJ32" s="201"/>
      <c r="CK32" s="201"/>
      <c r="CL32" s="201"/>
      <c r="CM32" s="202"/>
      <c r="CN32" s="206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8"/>
    </row>
    <row r="33" spans="1:114" s="53" customFormat="1" ht="13.5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93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00"/>
      <c r="BI33" s="150" t="s">
        <v>9</v>
      </c>
      <c r="BJ33" s="151"/>
      <c r="BK33" s="151"/>
      <c r="BL33" s="151"/>
      <c r="BM33" s="151"/>
      <c r="BN33" s="151"/>
      <c r="BO33" s="151"/>
      <c r="BP33" s="151"/>
      <c r="BQ33" s="151"/>
      <c r="BR33" s="151"/>
      <c r="BS33" s="152"/>
      <c r="BT33" s="214">
        <v>41.243537739861821</v>
      </c>
      <c r="BU33" s="215"/>
      <c r="BV33" s="215"/>
      <c r="BW33" s="215"/>
      <c r="BX33" s="215"/>
      <c r="BY33" s="215"/>
      <c r="BZ33" s="215"/>
      <c r="CA33" s="215"/>
      <c r="CB33" s="215"/>
      <c r="CC33" s="216"/>
      <c r="CD33" s="200">
        <v>113.03011192913743</v>
      </c>
      <c r="CE33" s="201"/>
      <c r="CF33" s="201"/>
      <c r="CG33" s="201"/>
      <c r="CH33" s="201"/>
      <c r="CI33" s="201"/>
      <c r="CJ33" s="201"/>
      <c r="CK33" s="201"/>
      <c r="CL33" s="201"/>
      <c r="CM33" s="202"/>
      <c r="CN33" s="206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8"/>
    </row>
    <row r="34" spans="1:114" s="53" customFormat="1" ht="13.5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93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00"/>
      <c r="BI34" s="150" t="s">
        <v>9</v>
      </c>
      <c r="BJ34" s="151"/>
      <c r="BK34" s="151"/>
      <c r="BL34" s="151"/>
      <c r="BM34" s="151"/>
      <c r="BN34" s="151"/>
      <c r="BO34" s="151"/>
      <c r="BP34" s="151"/>
      <c r="BQ34" s="151"/>
      <c r="BR34" s="151"/>
      <c r="BS34" s="152"/>
      <c r="BT34" s="214">
        <v>514.7012033333333</v>
      </c>
      <c r="BU34" s="215"/>
      <c r="BV34" s="215"/>
      <c r="BW34" s="215"/>
      <c r="BX34" s="215"/>
      <c r="BY34" s="215"/>
      <c r="BZ34" s="215"/>
      <c r="CA34" s="215"/>
      <c r="CB34" s="215"/>
      <c r="CC34" s="216"/>
      <c r="CD34" s="200">
        <v>484.83793999999995</v>
      </c>
      <c r="CE34" s="201"/>
      <c r="CF34" s="201"/>
      <c r="CG34" s="201"/>
      <c r="CH34" s="201"/>
      <c r="CI34" s="201"/>
      <c r="CJ34" s="201"/>
      <c r="CK34" s="201"/>
      <c r="CL34" s="201"/>
      <c r="CM34" s="202"/>
      <c r="CN34" s="206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8"/>
    </row>
    <row r="35" spans="1:114" s="74" customFormat="1" ht="33.7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96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97"/>
      <c r="BI35" s="180" t="s">
        <v>9</v>
      </c>
      <c r="BJ35" s="181"/>
      <c r="BK35" s="181"/>
      <c r="BL35" s="181"/>
      <c r="BM35" s="181"/>
      <c r="BN35" s="181"/>
      <c r="BO35" s="181"/>
      <c r="BP35" s="181"/>
      <c r="BQ35" s="181"/>
      <c r="BR35" s="181"/>
      <c r="BS35" s="182"/>
      <c r="BT35" s="183"/>
      <c r="BU35" s="184"/>
      <c r="BV35" s="184"/>
      <c r="BW35" s="184"/>
      <c r="BX35" s="184"/>
      <c r="BY35" s="184"/>
      <c r="BZ35" s="184"/>
      <c r="CA35" s="184"/>
      <c r="CB35" s="184"/>
      <c r="CC35" s="185"/>
      <c r="CD35" s="183"/>
      <c r="CE35" s="184"/>
      <c r="CF35" s="184"/>
      <c r="CG35" s="184"/>
      <c r="CH35" s="184"/>
      <c r="CI35" s="184"/>
      <c r="CJ35" s="184"/>
      <c r="CK35" s="184"/>
      <c r="CL35" s="184"/>
      <c r="CM35" s="185"/>
      <c r="CN35" s="186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8"/>
    </row>
    <row r="36" spans="1:114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96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97"/>
      <c r="BI36" s="180" t="s">
        <v>9</v>
      </c>
      <c r="BJ36" s="181"/>
      <c r="BK36" s="181"/>
      <c r="BL36" s="181"/>
      <c r="BM36" s="181"/>
      <c r="BN36" s="181"/>
      <c r="BO36" s="181"/>
      <c r="BP36" s="181"/>
      <c r="BQ36" s="181"/>
      <c r="BR36" s="181"/>
      <c r="BS36" s="182"/>
      <c r="BT36" s="183">
        <v>358.08124629506136</v>
      </c>
      <c r="BU36" s="184"/>
      <c r="BV36" s="184"/>
      <c r="BW36" s="184"/>
      <c r="BX36" s="184"/>
      <c r="BY36" s="184"/>
      <c r="BZ36" s="184"/>
      <c r="CA36" s="184"/>
      <c r="CB36" s="184"/>
      <c r="CC36" s="185"/>
      <c r="CD36" s="183"/>
      <c r="CE36" s="184"/>
      <c r="CF36" s="184"/>
      <c r="CG36" s="184"/>
      <c r="CH36" s="184"/>
      <c r="CI36" s="184"/>
      <c r="CJ36" s="184"/>
      <c r="CK36" s="184"/>
      <c r="CL36" s="184"/>
      <c r="CM36" s="185"/>
      <c r="CN36" s="186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8"/>
    </row>
    <row r="37" spans="1:114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98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99"/>
      <c r="BI37" s="193" t="s">
        <v>9</v>
      </c>
      <c r="BJ37" s="194"/>
      <c r="BK37" s="194"/>
      <c r="BL37" s="194"/>
      <c r="BM37" s="194"/>
      <c r="BN37" s="194"/>
      <c r="BO37" s="194"/>
      <c r="BP37" s="194"/>
      <c r="BQ37" s="194"/>
      <c r="BR37" s="194"/>
      <c r="BS37" s="195"/>
      <c r="BT37" s="196">
        <f>SUM(BT38:CC50)</f>
        <v>18738.439026326287</v>
      </c>
      <c r="BU37" s="211"/>
      <c r="BV37" s="211"/>
      <c r="BW37" s="211"/>
      <c r="BX37" s="211"/>
      <c r="BY37" s="211"/>
      <c r="BZ37" s="211"/>
      <c r="CA37" s="211"/>
      <c r="CB37" s="211"/>
      <c r="CC37" s="212"/>
      <c r="CD37" s="196">
        <f>SUM(CD38:CM50)</f>
        <v>20023.422791878704</v>
      </c>
      <c r="CE37" s="211"/>
      <c r="CF37" s="211"/>
      <c r="CG37" s="211"/>
      <c r="CH37" s="211"/>
      <c r="CI37" s="211"/>
      <c r="CJ37" s="211"/>
      <c r="CK37" s="211"/>
      <c r="CL37" s="211"/>
      <c r="CM37" s="212"/>
      <c r="CN37" s="213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9"/>
      <c r="DJ37" s="61"/>
    </row>
    <row r="38" spans="1:114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93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00"/>
      <c r="BI38" s="150" t="s">
        <v>9</v>
      </c>
      <c r="BJ38" s="151"/>
      <c r="BK38" s="151"/>
      <c r="BL38" s="151"/>
      <c r="BM38" s="151"/>
      <c r="BN38" s="151"/>
      <c r="BO38" s="151"/>
      <c r="BP38" s="151"/>
      <c r="BQ38" s="151"/>
      <c r="BR38" s="151"/>
      <c r="BS38" s="152"/>
      <c r="BT38" s="200"/>
      <c r="BU38" s="201"/>
      <c r="BV38" s="201"/>
      <c r="BW38" s="201"/>
      <c r="BX38" s="201"/>
      <c r="BY38" s="201"/>
      <c r="BZ38" s="201"/>
      <c r="CA38" s="201"/>
      <c r="CB38" s="201"/>
      <c r="CC38" s="202"/>
      <c r="CD38" s="200"/>
      <c r="CE38" s="201"/>
      <c r="CF38" s="201"/>
      <c r="CG38" s="201"/>
      <c r="CH38" s="201"/>
      <c r="CI38" s="201"/>
      <c r="CJ38" s="201"/>
      <c r="CK38" s="201"/>
      <c r="CL38" s="201"/>
      <c r="CM38" s="202"/>
      <c r="CN38" s="206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8"/>
    </row>
    <row r="39" spans="1:114" s="53" customFormat="1" ht="45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93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00"/>
      <c r="BI39" s="150" t="s">
        <v>9</v>
      </c>
      <c r="BJ39" s="151"/>
      <c r="BK39" s="151"/>
      <c r="BL39" s="151"/>
      <c r="BM39" s="151"/>
      <c r="BN39" s="151"/>
      <c r="BO39" s="151"/>
      <c r="BP39" s="151"/>
      <c r="BQ39" s="151"/>
      <c r="BR39" s="151"/>
      <c r="BS39" s="152"/>
      <c r="BT39" s="200"/>
      <c r="BU39" s="201"/>
      <c r="BV39" s="201"/>
      <c r="BW39" s="201"/>
      <c r="BX39" s="201"/>
      <c r="BY39" s="201"/>
      <c r="BZ39" s="201"/>
      <c r="CA39" s="201"/>
      <c r="CB39" s="201"/>
      <c r="CC39" s="202"/>
      <c r="CD39" s="200"/>
      <c r="CE39" s="201"/>
      <c r="CF39" s="201"/>
      <c r="CG39" s="201"/>
      <c r="CH39" s="201"/>
      <c r="CI39" s="201"/>
      <c r="CJ39" s="201"/>
      <c r="CK39" s="201"/>
      <c r="CL39" s="201"/>
      <c r="CM39" s="202"/>
      <c r="CN39" s="206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8"/>
    </row>
    <row r="40" spans="1:114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93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00"/>
      <c r="BI40" s="150" t="s">
        <v>9</v>
      </c>
      <c r="BJ40" s="151"/>
      <c r="BK40" s="151"/>
      <c r="BL40" s="151"/>
      <c r="BM40" s="151"/>
      <c r="BN40" s="151"/>
      <c r="BO40" s="151"/>
      <c r="BP40" s="151"/>
      <c r="BQ40" s="151"/>
      <c r="BR40" s="151"/>
      <c r="BS40" s="152"/>
      <c r="BT40" s="200"/>
      <c r="BU40" s="201"/>
      <c r="BV40" s="201"/>
      <c r="BW40" s="201"/>
      <c r="BX40" s="201"/>
      <c r="BY40" s="201"/>
      <c r="BZ40" s="201"/>
      <c r="CA40" s="201"/>
      <c r="CB40" s="201"/>
      <c r="CC40" s="202"/>
      <c r="CD40" s="200"/>
      <c r="CE40" s="201"/>
      <c r="CF40" s="201"/>
      <c r="CG40" s="201"/>
      <c r="CH40" s="201"/>
      <c r="CI40" s="201"/>
      <c r="CJ40" s="201"/>
      <c r="CK40" s="201"/>
      <c r="CL40" s="201"/>
      <c r="CM40" s="202"/>
      <c r="CN40" s="206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8"/>
    </row>
    <row r="41" spans="1:114" s="53" customFormat="1" ht="15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93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00"/>
      <c r="BI41" s="150" t="s">
        <v>9</v>
      </c>
      <c r="BJ41" s="151"/>
      <c r="BK41" s="151"/>
      <c r="BL41" s="151"/>
      <c r="BM41" s="151"/>
      <c r="BN41" s="151"/>
      <c r="BO41" s="151"/>
      <c r="BP41" s="151"/>
      <c r="BQ41" s="151"/>
      <c r="BR41" s="151"/>
      <c r="BS41" s="152"/>
      <c r="BT41" s="200">
        <v>9329.2830508041898</v>
      </c>
      <c r="BU41" s="201"/>
      <c r="BV41" s="201"/>
      <c r="BW41" s="201"/>
      <c r="BX41" s="201"/>
      <c r="BY41" s="201"/>
      <c r="BZ41" s="201"/>
      <c r="CA41" s="201"/>
      <c r="CB41" s="201"/>
      <c r="CC41" s="202"/>
      <c r="CD41" s="200">
        <v>8976.8694092830629</v>
      </c>
      <c r="CE41" s="201"/>
      <c r="CF41" s="201"/>
      <c r="CG41" s="201"/>
      <c r="CH41" s="201"/>
      <c r="CI41" s="201"/>
      <c r="CJ41" s="201"/>
      <c r="CK41" s="201"/>
      <c r="CL41" s="201"/>
      <c r="CM41" s="202"/>
      <c r="CN41" s="206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8"/>
    </row>
    <row r="42" spans="1:114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93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00"/>
      <c r="BI42" s="150" t="s">
        <v>9</v>
      </c>
      <c r="BJ42" s="151"/>
      <c r="BK42" s="151"/>
      <c r="BL42" s="151"/>
      <c r="BM42" s="151"/>
      <c r="BN42" s="151"/>
      <c r="BO42" s="151"/>
      <c r="BP42" s="151"/>
      <c r="BQ42" s="151"/>
      <c r="BR42" s="151"/>
      <c r="BS42" s="152"/>
      <c r="BT42" s="200"/>
      <c r="BU42" s="201"/>
      <c r="BV42" s="201"/>
      <c r="BW42" s="201"/>
      <c r="BX42" s="201"/>
      <c r="BY42" s="201"/>
      <c r="BZ42" s="201"/>
      <c r="CA42" s="201"/>
      <c r="CB42" s="201"/>
      <c r="CC42" s="202"/>
      <c r="CD42" s="200"/>
      <c r="CE42" s="201"/>
      <c r="CF42" s="201"/>
      <c r="CG42" s="201"/>
      <c r="CH42" s="201"/>
      <c r="CI42" s="201"/>
      <c r="CJ42" s="201"/>
      <c r="CK42" s="201"/>
      <c r="CL42" s="201"/>
      <c r="CM42" s="202"/>
      <c r="CN42" s="206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8"/>
    </row>
    <row r="43" spans="1:114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93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00"/>
      <c r="BI43" s="150" t="s">
        <v>9</v>
      </c>
      <c r="BJ43" s="151"/>
      <c r="BK43" s="151"/>
      <c r="BL43" s="151"/>
      <c r="BM43" s="151"/>
      <c r="BN43" s="151"/>
      <c r="BO43" s="151"/>
      <c r="BP43" s="151"/>
      <c r="BQ43" s="151"/>
      <c r="BR43" s="151"/>
      <c r="BS43" s="152"/>
      <c r="BT43" s="200">
        <v>7677.2108568487365</v>
      </c>
      <c r="BU43" s="201"/>
      <c r="BV43" s="201"/>
      <c r="BW43" s="201"/>
      <c r="BX43" s="201"/>
      <c r="BY43" s="201"/>
      <c r="BZ43" s="201"/>
      <c r="CA43" s="201"/>
      <c r="CB43" s="201"/>
      <c r="CC43" s="202"/>
      <c r="CD43" s="200">
        <v>9025.5963635668268</v>
      </c>
      <c r="CE43" s="201"/>
      <c r="CF43" s="201"/>
      <c r="CG43" s="201"/>
      <c r="CH43" s="201"/>
      <c r="CI43" s="201"/>
      <c r="CJ43" s="201"/>
      <c r="CK43" s="201"/>
      <c r="CL43" s="201"/>
      <c r="CM43" s="202"/>
      <c r="CN43" s="206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8"/>
    </row>
    <row r="44" spans="1:114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93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00"/>
      <c r="BI44" s="150" t="s">
        <v>9</v>
      </c>
      <c r="BJ44" s="151"/>
      <c r="BK44" s="151"/>
      <c r="BL44" s="151"/>
      <c r="BM44" s="151"/>
      <c r="BN44" s="151"/>
      <c r="BO44" s="151"/>
      <c r="BP44" s="151"/>
      <c r="BQ44" s="151"/>
      <c r="BR44" s="151"/>
      <c r="BS44" s="152"/>
      <c r="BT44" s="214"/>
      <c r="BU44" s="215"/>
      <c r="BV44" s="215"/>
      <c r="BW44" s="215"/>
      <c r="BX44" s="215"/>
      <c r="BY44" s="215"/>
      <c r="BZ44" s="215"/>
      <c r="CA44" s="215"/>
      <c r="CB44" s="215"/>
      <c r="CC44" s="216"/>
      <c r="CD44" s="200"/>
      <c r="CE44" s="201"/>
      <c r="CF44" s="201"/>
      <c r="CG44" s="201"/>
      <c r="CH44" s="201"/>
      <c r="CI44" s="201"/>
      <c r="CJ44" s="201"/>
      <c r="CK44" s="201"/>
      <c r="CL44" s="201"/>
      <c r="CM44" s="202"/>
      <c r="CN44" s="206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8"/>
    </row>
    <row r="45" spans="1:114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93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00"/>
      <c r="BI45" s="150" t="s">
        <v>9</v>
      </c>
      <c r="BJ45" s="151"/>
      <c r="BK45" s="151"/>
      <c r="BL45" s="151"/>
      <c r="BM45" s="151"/>
      <c r="BN45" s="151"/>
      <c r="BO45" s="151"/>
      <c r="BP45" s="151"/>
      <c r="BQ45" s="151"/>
      <c r="BR45" s="151"/>
      <c r="BS45" s="152"/>
      <c r="BT45" s="200"/>
      <c r="BU45" s="201"/>
      <c r="BV45" s="201"/>
      <c r="BW45" s="201"/>
      <c r="BX45" s="201"/>
      <c r="BY45" s="201"/>
      <c r="BZ45" s="201"/>
      <c r="CA45" s="201"/>
      <c r="CB45" s="201"/>
      <c r="CC45" s="202"/>
      <c r="CD45" s="200"/>
      <c r="CE45" s="201"/>
      <c r="CF45" s="201"/>
      <c r="CG45" s="201"/>
      <c r="CH45" s="201"/>
      <c r="CI45" s="201"/>
      <c r="CJ45" s="201"/>
      <c r="CK45" s="201"/>
      <c r="CL45" s="201"/>
      <c r="CM45" s="202"/>
      <c r="CN45" s="206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8"/>
    </row>
    <row r="46" spans="1:114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93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00"/>
      <c r="BI46" s="150" t="s">
        <v>9</v>
      </c>
      <c r="BJ46" s="151"/>
      <c r="BK46" s="151"/>
      <c r="BL46" s="151"/>
      <c r="BM46" s="151"/>
      <c r="BN46" s="151"/>
      <c r="BO46" s="151"/>
      <c r="BP46" s="151"/>
      <c r="BQ46" s="151"/>
      <c r="BR46" s="151"/>
      <c r="BS46" s="152"/>
      <c r="BT46" s="200">
        <v>1694.7366365977564</v>
      </c>
      <c r="BU46" s="201"/>
      <c r="BV46" s="201"/>
      <c r="BW46" s="201"/>
      <c r="BX46" s="201"/>
      <c r="BY46" s="201"/>
      <c r="BZ46" s="201"/>
      <c r="CA46" s="201"/>
      <c r="CB46" s="201"/>
      <c r="CC46" s="202"/>
      <c r="CD46" s="200">
        <v>1942.1411994944783</v>
      </c>
      <c r="CE46" s="201"/>
      <c r="CF46" s="201"/>
      <c r="CG46" s="201"/>
      <c r="CH46" s="201"/>
      <c r="CI46" s="201"/>
      <c r="CJ46" s="201"/>
      <c r="CK46" s="201"/>
      <c r="CL46" s="201"/>
      <c r="CM46" s="202"/>
      <c r="CN46" s="206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8"/>
    </row>
    <row r="47" spans="1:114" s="53" customFormat="1" ht="59.2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93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00"/>
      <c r="BI47" s="150" t="s">
        <v>9</v>
      </c>
      <c r="BJ47" s="151"/>
      <c r="BK47" s="151"/>
      <c r="BL47" s="151"/>
      <c r="BM47" s="151"/>
      <c r="BN47" s="151"/>
      <c r="BO47" s="151"/>
      <c r="BP47" s="151"/>
      <c r="BQ47" s="151"/>
      <c r="BR47" s="151"/>
      <c r="BS47" s="152"/>
      <c r="BT47" s="200"/>
      <c r="BU47" s="201"/>
      <c r="BV47" s="201"/>
      <c r="BW47" s="201"/>
      <c r="BX47" s="201"/>
      <c r="BY47" s="201"/>
      <c r="BZ47" s="201"/>
      <c r="CA47" s="201"/>
      <c r="CB47" s="201"/>
      <c r="CC47" s="202"/>
      <c r="CD47" s="200"/>
      <c r="CE47" s="201"/>
      <c r="CF47" s="201"/>
      <c r="CG47" s="201"/>
      <c r="CH47" s="201"/>
      <c r="CI47" s="201"/>
      <c r="CJ47" s="201"/>
      <c r="CK47" s="201"/>
      <c r="CL47" s="201"/>
      <c r="CM47" s="202"/>
      <c r="CN47" s="206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8"/>
    </row>
    <row r="48" spans="1:114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93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00"/>
      <c r="BI48" s="150" t="s">
        <v>136</v>
      </c>
      <c r="BJ48" s="151"/>
      <c r="BK48" s="151"/>
      <c r="BL48" s="151"/>
      <c r="BM48" s="151"/>
      <c r="BN48" s="151"/>
      <c r="BO48" s="151"/>
      <c r="BP48" s="151"/>
      <c r="BQ48" s="151"/>
      <c r="BR48" s="151"/>
      <c r="BS48" s="152"/>
      <c r="BT48" s="200"/>
      <c r="BU48" s="201"/>
      <c r="BV48" s="201"/>
      <c r="BW48" s="201"/>
      <c r="BX48" s="201"/>
      <c r="BY48" s="201"/>
      <c r="BZ48" s="201"/>
      <c r="CA48" s="201"/>
      <c r="CB48" s="201"/>
      <c r="CC48" s="202"/>
      <c r="CD48" s="200"/>
      <c r="CE48" s="201"/>
      <c r="CF48" s="201"/>
      <c r="CG48" s="201"/>
      <c r="CH48" s="201"/>
      <c r="CI48" s="201"/>
      <c r="CJ48" s="201"/>
      <c r="CK48" s="201"/>
      <c r="CL48" s="201"/>
      <c r="CM48" s="202"/>
      <c r="CN48" s="206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  <c r="DA48" s="207"/>
      <c r="DB48" s="207"/>
      <c r="DC48" s="207"/>
      <c r="DD48" s="208"/>
    </row>
    <row r="49" spans="1:114" s="53" customFormat="1" ht="111.7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93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00"/>
      <c r="BI49" s="150" t="s">
        <v>9</v>
      </c>
      <c r="BJ49" s="151"/>
      <c r="BK49" s="151"/>
      <c r="BL49" s="151"/>
      <c r="BM49" s="151"/>
      <c r="BN49" s="151"/>
      <c r="BO49" s="151"/>
      <c r="BP49" s="151"/>
      <c r="BQ49" s="151"/>
      <c r="BR49" s="151"/>
      <c r="BS49" s="152"/>
      <c r="BT49" s="200"/>
      <c r="BU49" s="201"/>
      <c r="BV49" s="201"/>
      <c r="BW49" s="201"/>
      <c r="BX49" s="201"/>
      <c r="BY49" s="201"/>
      <c r="BZ49" s="201"/>
      <c r="CA49" s="201"/>
      <c r="CB49" s="201"/>
      <c r="CC49" s="202"/>
      <c r="CD49" s="200"/>
      <c r="CE49" s="201"/>
      <c r="CF49" s="201"/>
      <c r="CG49" s="201"/>
      <c r="CH49" s="201"/>
      <c r="CI49" s="201"/>
      <c r="CJ49" s="201"/>
      <c r="CK49" s="201"/>
      <c r="CL49" s="201"/>
      <c r="CM49" s="202"/>
      <c r="CN49" s="206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8"/>
    </row>
    <row r="50" spans="1:114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93"/>
      <c r="K50" s="172" t="s">
        <v>192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00"/>
      <c r="BI50" s="150" t="s">
        <v>9</v>
      </c>
      <c r="BJ50" s="151"/>
      <c r="BK50" s="151"/>
      <c r="BL50" s="151"/>
      <c r="BM50" s="151"/>
      <c r="BN50" s="151"/>
      <c r="BO50" s="151"/>
      <c r="BP50" s="151"/>
      <c r="BQ50" s="151"/>
      <c r="BR50" s="151"/>
      <c r="BS50" s="152"/>
      <c r="BT50" s="217">
        <f>BT51+BT52</f>
        <v>37.208482075603726</v>
      </c>
      <c r="BU50" s="151"/>
      <c r="BV50" s="151"/>
      <c r="BW50" s="151"/>
      <c r="BX50" s="151"/>
      <c r="BY50" s="151"/>
      <c r="BZ50" s="151"/>
      <c r="CA50" s="151"/>
      <c r="CB50" s="151"/>
      <c r="CC50" s="152"/>
      <c r="CD50" s="217">
        <f>CD51+CD52</f>
        <v>78.815819534334111</v>
      </c>
      <c r="CE50" s="151"/>
      <c r="CF50" s="151"/>
      <c r="CG50" s="151"/>
      <c r="CH50" s="151"/>
      <c r="CI50" s="151"/>
      <c r="CJ50" s="151"/>
      <c r="CK50" s="151"/>
      <c r="CL50" s="151"/>
      <c r="CM50" s="152"/>
      <c r="CN50" s="206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8"/>
    </row>
    <row r="51" spans="1:114" s="53" customFormat="1" ht="21.75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93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00"/>
      <c r="BI51" s="150" t="s">
        <v>9</v>
      </c>
      <c r="BJ51" s="151"/>
      <c r="BK51" s="151"/>
      <c r="BL51" s="151"/>
      <c r="BM51" s="151"/>
      <c r="BN51" s="151"/>
      <c r="BO51" s="151"/>
      <c r="BP51" s="151"/>
      <c r="BQ51" s="151"/>
      <c r="BR51" s="151"/>
      <c r="BS51" s="152"/>
      <c r="BT51" s="217">
        <v>32.471725647244526</v>
      </c>
      <c r="BU51" s="151"/>
      <c r="BV51" s="151"/>
      <c r="BW51" s="151"/>
      <c r="BX51" s="151"/>
      <c r="BY51" s="151"/>
      <c r="BZ51" s="151"/>
      <c r="CA51" s="151"/>
      <c r="CB51" s="151"/>
      <c r="CC51" s="152"/>
      <c r="CD51" s="217">
        <v>47.312809673956941</v>
      </c>
      <c r="CE51" s="151"/>
      <c r="CF51" s="151"/>
      <c r="CG51" s="151"/>
      <c r="CH51" s="151"/>
      <c r="CI51" s="151"/>
      <c r="CJ51" s="151"/>
      <c r="CK51" s="151"/>
      <c r="CL51" s="151"/>
      <c r="CM51" s="152"/>
      <c r="CN51" s="206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8"/>
    </row>
    <row r="52" spans="1:114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93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00"/>
      <c r="BI52" s="150" t="s">
        <v>9</v>
      </c>
      <c r="BJ52" s="151"/>
      <c r="BK52" s="151"/>
      <c r="BL52" s="151"/>
      <c r="BM52" s="151"/>
      <c r="BN52" s="151"/>
      <c r="BO52" s="151"/>
      <c r="BP52" s="151"/>
      <c r="BQ52" s="151"/>
      <c r="BR52" s="151"/>
      <c r="BS52" s="152"/>
      <c r="BT52" s="217">
        <v>4.7367564283592003</v>
      </c>
      <c r="BU52" s="151"/>
      <c r="BV52" s="151"/>
      <c r="BW52" s="151"/>
      <c r="BX52" s="151"/>
      <c r="BY52" s="151"/>
      <c r="BZ52" s="151"/>
      <c r="CA52" s="151"/>
      <c r="CB52" s="151"/>
      <c r="CC52" s="152"/>
      <c r="CD52" s="217">
        <v>31.503009860377166</v>
      </c>
      <c r="CE52" s="151"/>
      <c r="CF52" s="151"/>
      <c r="CG52" s="151"/>
      <c r="CH52" s="151"/>
      <c r="CI52" s="151"/>
      <c r="CJ52" s="151"/>
      <c r="CK52" s="151"/>
      <c r="CL52" s="151"/>
      <c r="CM52" s="152"/>
      <c r="CN52" s="206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8"/>
    </row>
    <row r="53" spans="1:114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98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99"/>
      <c r="BI53" s="193" t="s">
        <v>9</v>
      </c>
      <c r="BJ53" s="194"/>
      <c r="BK53" s="194"/>
      <c r="BL53" s="194"/>
      <c r="BM53" s="194"/>
      <c r="BN53" s="194"/>
      <c r="BO53" s="194"/>
      <c r="BP53" s="194"/>
      <c r="BQ53" s="194"/>
      <c r="BR53" s="194"/>
      <c r="BS53" s="195"/>
      <c r="BT53" s="196">
        <v>-11653</v>
      </c>
      <c r="BU53" s="194"/>
      <c r="BV53" s="194"/>
      <c r="BW53" s="194"/>
      <c r="BX53" s="194"/>
      <c r="BY53" s="194"/>
      <c r="BZ53" s="194"/>
      <c r="CA53" s="194"/>
      <c r="CB53" s="194"/>
      <c r="CC53" s="195"/>
      <c r="CD53" s="193"/>
      <c r="CE53" s="194"/>
      <c r="CF53" s="194"/>
      <c r="CG53" s="194"/>
      <c r="CH53" s="194"/>
      <c r="CI53" s="194"/>
      <c r="CJ53" s="194"/>
      <c r="CK53" s="194"/>
      <c r="CL53" s="194"/>
      <c r="CM53" s="195"/>
      <c r="CN53" s="197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9"/>
      <c r="DJ53" s="77"/>
    </row>
    <row r="54" spans="1:114" s="53" customFormat="1" ht="30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93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00"/>
      <c r="BI54" s="150" t="s">
        <v>9</v>
      </c>
      <c r="BJ54" s="151"/>
      <c r="BK54" s="151"/>
      <c r="BL54" s="151"/>
      <c r="BM54" s="151"/>
      <c r="BN54" s="151"/>
      <c r="BO54" s="151"/>
      <c r="BP54" s="151"/>
      <c r="BQ54" s="151"/>
      <c r="BR54" s="151"/>
      <c r="BS54" s="152"/>
      <c r="BT54" s="200">
        <f>BT22+BT26+BT28</f>
        <v>0</v>
      </c>
      <c r="BU54" s="151"/>
      <c r="BV54" s="151"/>
      <c r="BW54" s="151"/>
      <c r="BX54" s="151"/>
      <c r="BY54" s="151"/>
      <c r="BZ54" s="151"/>
      <c r="CA54" s="151"/>
      <c r="CB54" s="151"/>
      <c r="CC54" s="152"/>
      <c r="CD54" s="200">
        <f>CD22+CD26+CD28</f>
        <v>0</v>
      </c>
      <c r="CE54" s="151"/>
      <c r="CF54" s="151"/>
      <c r="CG54" s="151"/>
      <c r="CH54" s="151"/>
      <c r="CI54" s="151"/>
      <c r="CJ54" s="151"/>
      <c r="CK54" s="151"/>
      <c r="CL54" s="151"/>
      <c r="CM54" s="152"/>
      <c r="CN54" s="206"/>
      <c r="CO54" s="207"/>
      <c r="CP54" s="207"/>
      <c r="CQ54" s="207"/>
      <c r="CR54" s="207"/>
      <c r="CS54" s="207"/>
      <c r="CT54" s="207"/>
      <c r="CU54" s="207"/>
      <c r="CV54" s="207"/>
      <c r="CW54" s="207"/>
      <c r="CX54" s="207"/>
      <c r="CY54" s="207"/>
      <c r="CZ54" s="207"/>
      <c r="DA54" s="207"/>
      <c r="DB54" s="207"/>
      <c r="DC54" s="207"/>
      <c r="DD54" s="208"/>
    </row>
    <row r="55" spans="1:114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101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102"/>
      <c r="BI55" s="226" t="s">
        <v>9</v>
      </c>
      <c r="BJ55" s="227"/>
      <c r="BK55" s="227"/>
      <c r="BL55" s="227"/>
      <c r="BM55" s="227"/>
      <c r="BN55" s="227"/>
      <c r="BO55" s="227"/>
      <c r="BP55" s="227"/>
      <c r="BQ55" s="227"/>
      <c r="BR55" s="227"/>
      <c r="BS55" s="228"/>
      <c r="BT55" s="229">
        <v>9609</v>
      </c>
      <c r="BU55" s="227"/>
      <c r="BV55" s="227"/>
      <c r="BW55" s="227"/>
      <c r="BX55" s="227"/>
      <c r="BY55" s="227"/>
      <c r="BZ55" s="227"/>
      <c r="CA55" s="227"/>
      <c r="CB55" s="227"/>
      <c r="CC55" s="228"/>
      <c r="CD55" s="229">
        <v>10726.323040000001</v>
      </c>
      <c r="CE55" s="230"/>
      <c r="CF55" s="230"/>
      <c r="CG55" s="230"/>
      <c r="CH55" s="230"/>
      <c r="CI55" s="230"/>
      <c r="CJ55" s="230"/>
      <c r="CK55" s="230"/>
      <c r="CL55" s="230"/>
      <c r="CM55" s="231"/>
      <c r="CN55" s="232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J55" s="91"/>
    </row>
    <row r="56" spans="1:114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93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100"/>
      <c r="BI56" s="150" t="s">
        <v>149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2"/>
      <c r="BT56" s="219">
        <v>1053.779547609</v>
      </c>
      <c r="BU56" s="220"/>
      <c r="BV56" s="220"/>
      <c r="BW56" s="220"/>
      <c r="BX56" s="220"/>
      <c r="BY56" s="220"/>
      <c r="BZ56" s="220"/>
      <c r="CA56" s="220"/>
      <c r="CB56" s="220"/>
      <c r="CC56" s="221"/>
      <c r="CD56" s="243">
        <v>1197.519</v>
      </c>
      <c r="CE56" s="244"/>
      <c r="CF56" s="244"/>
      <c r="CG56" s="244"/>
      <c r="CH56" s="244"/>
      <c r="CI56" s="244"/>
      <c r="CJ56" s="244"/>
      <c r="CK56" s="244"/>
      <c r="CL56" s="244"/>
      <c r="CM56" s="245"/>
      <c r="CN56" s="206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8"/>
      <c r="DJ56" s="82"/>
    </row>
    <row r="57" spans="1:114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93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100"/>
      <c r="BI57" s="150" t="s">
        <v>9</v>
      </c>
      <c r="BJ57" s="151"/>
      <c r="BK57" s="151"/>
      <c r="BL57" s="151"/>
      <c r="BM57" s="151"/>
      <c r="BN57" s="151"/>
      <c r="BO57" s="151"/>
      <c r="BP57" s="151"/>
      <c r="BQ57" s="151"/>
      <c r="BR57" s="151"/>
      <c r="BS57" s="152"/>
      <c r="BT57" s="217">
        <v>9.1186054999999993</v>
      </c>
      <c r="BU57" s="238"/>
      <c r="BV57" s="238"/>
      <c r="BW57" s="238"/>
      <c r="BX57" s="238"/>
      <c r="BY57" s="238"/>
      <c r="BZ57" s="238"/>
      <c r="CA57" s="238"/>
      <c r="CB57" s="238"/>
      <c r="CC57" s="239"/>
      <c r="CD57" s="277">
        <v>8.957121381790186</v>
      </c>
      <c r="CE57" s="278"/>
      <c r="CF57" s="278"/>
      <c r="CG57" s="278"/>
      <c r="CH57" s="278"/>
      <c r="CI57" s="278"/>
      <c r="CJ57" s="278"/>
      <c r="CK57" s="278"/>
      <c r="CL57" s="278"/>
      <c r="CM57" s="279"/>
      <c r="CN57" s="269"/>
      <c r="CO57" s="270"/>
      <c r="CP57" s="270"/>
      <c r="CQ57" s="270"/>
      <c r="CR57" s="270"/>
      <c r="CS57" s="270"/>
      <c r="CT57" s="270"/>
      <c r="CU57" s="270"/>
      <c r="CV57" s="270"/>
      <c r="CW57" s="270"/>
      <c r="CX57" s="270"/>
      <c r="CY57" s="270"/>
      <c r="CZ57" s="270"/>
      <c r="DA57" s="270"/>
      <c r="DB57" s="270"/>
      <c r="DC57" s="270"/>
      <c r="DD57" s="271"/>
    </row>
    <row r="58" spans="1:114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101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102"/>
      <c r="BI58" s="226" t="s">
        <v>86</v>
      </c>
      <c r="BJ58" s="227"/>
      <c r="BK58" s="227"/>
      <c r="BL58" s="227"/>
      <c r="BM58" s="227"/>
      <c r="BN58" s="227"/>
      <c r="BO58" s="227"/>
      <c r="BP58" s="227"/>
      <c r="BQ58" s="227"/>
      <c r="BR58" s="227"/>
      <c r="BS58" s="228"/>
      <c r="BT58" s="226" t="s">
        <v>86</v>
      </c>
      <c r="BU58" s="227"/>
      <c r="BV58" s="227"/>
      <c r="BW58" s="227"/>
      <c r="BX58" s="227"/>
      <c r="BY58" s="227"/>
      <c r="BZ58" s="227"/>
      <c r="CA58" s="227"/>
      <c r="CB58" s="227"/>
      <c r="CC58" s="228"/>
      <c r="CD58" s="226" t="s">
        <v>86</v>
      </c>
      <c r="CE58" s="227"/>
      <c r="CF58" s="227"/>
      <c r="CG58" s="227"/>
      <c r="CH58" s="227"/>
      <c r="CI58" s="227"/>
      <c r="CJ58" s="227"/>
      <c r="CK58" s="227"/>
      <c r="CL58" s="227"/>
      <c r="CM58" s="228"/>
      <c r="CN58" s="235" t="s">
        <v>86</v>
      </c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7"/>
    </row>
    <row r="59" spans="1:114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93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100"/>
      <c r="BI59" s="150" t="s">
        <v>154</v>
      </c>
      <c r="BJ59" s="151"/>
      <c r="BK59" s="151"/>
      <c r="BL59" s="151"/>
      <c r="BM59" s="151"/>
      <c r="BN59" s="151"/>
      <c r="BO59" s="151"/>
      <c r="BP59" s="151"/>
      <c r="BQ59" s="151"/>
      <c r="BR59" s="151"/>
      <c r="BS59" s="152"/>
      <c r="BT59" s="243">
        <v>779</v>
      </c>
      <c r="BU59" s="244"/>
      <c r="BV59" s="244"/>
      <c r="BW59" s="244"/>
      <c r="BX59" s="244"/>
      <c r="BY59" s="244"/>
      <c r="BZ59" s="244"/>
      <c r="CA59" s="244"/>
      <c r="CB59" s="244"/>
      <c r="CC59" s="245"/>
      <c r="CD59" s="243">
        <v>852</v>
      </c>
      <c r="CE59" s="244"/>
      <c r="CF59" s="244"/>
      <c r="CG59" s="244"/>
      <c r="CH59" s="244"/>
      <c r="CI59" s="244"/>
      <c r="CJ59" s="244"/>
      <c r="CK59" s="244"/>
      <c r="CL59" s="244"/>
      <c r="CM59" s="245"/>
      <c r="CN59" s="206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8"/>
    </row>
    <row r="60" spans="1:114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93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100"/>
      <c r="BI60" s="150" t="s">
        <v>157</v>
      </c>
      <c r="BJ60" s="151"/>
      <c r="BK60" s="151"/>
      <c r="BL60" s="151"/>
      <c r="BM60" s="151"/>
      <c r="BN60" s="151"/>
      <c r="BO60" s="151"/>
      <c r="BP60" s="151"/>
      <c r="BQ60" s="151"/>
      <c r="BR60" s="151"/>
      <c r="BS60" s="152"/>
      <c r="BT60" s="243">
        <f>BT61</f>
        <v>25.53</v>
      </c>
      <c r="BU60" s="244"/>
      <c r="BV60" s="244"/>
      <c r="BW60" s="244"/>
      <c r="BX60" s="244"/>
      <c r="BY60" s="244"/>
      <c r="BZ60" s="244"/>
      <c r="CA60" s="244"/>
      <c r="CB60" s="244"/>
      <c r="CC60" s="245"/>
      <c r="CD60" s="243">
        <f>CD61</f>
        <v>27.93</v>
      </c>
      <c r="CE60" s="244"/>
      <c r="CF60" s="244"/>
      <c r="CG60" s="244"/>
      <c r="CH60" s="244"/>
      <c r="CI60" s="244"/>
      <c r="CJ60" s="244"/>
      <c r="CK60" s="244"/>
      <c r="CL60" s="244"/>
      <c r="CM60" s="245"/>
      <c r="CN60" s="206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8"/>
    </row>
    <row r="61" spans="1:114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103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100"/>
      <c r="BI61" s="150" t="s">
        <v>157</v>
      </c>
      <c r="BJ61" s="151"/>
      <c r="BK61" s="151"/>
      <c r="BL61" s="151"/>
      <c r="BM61" s="151"/>
      <c r="BN61" s="151"/>
      <c r="BO61" s="151"/>
      <c r="BP61" s="151"/>
      <c r="BQ61" s="151"/>
      <c r="BR61" s="151"/>
      <c r="BS61" s="152"/>
      <c r="BT61" s="243">
        <v>25.53</v>
      </c>
      <c r="BU61" s="244"/>
      <c r="BV61" s="244"/>
      <c r="BW61" s="244"/>
      <c r="BX61" s="244"/>
      <c r="BY61" s="244"/>
      <c r="BZ61" s="244"/>
      <c r="CA61" s="244"/>
      <c r="CB61" s="244"/>
      <c r="CC61" s="245"/>
      <c r="CD61" s="243">
        <v>27.93</v>
      </c>
      <c r="CE61" s="244"/>
      <c r="CF61" s="244"/>
      <c r="CG61" s="244"/>
      <c r="CH61" s="244"/>
      <c r="CI61" s="244"/>
      <c r="CJ61" s="244"/>
      <c r="CK61" s="244"/>
      <c r="CL61" s="244"/>
      <c r="CM61" s="245"/>
      <c r="CN61" s="206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  <c r="DA61" s="207"/>
      <c r="DB61" s="207"/>
      <c r="DC61" s="207"/>
      <c r="DD61" s="208"/>
    </row>
    <row r="62" spans="1:114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101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102"/>
      <c r="BI62" s="226" t="s">
        <v>162</v>
      </c>
      <c r="BJ62" s="227"/>
      <c r="BK62" s="227"/>
      <c r="BL62" s="227"/>
      <c r="BM62" s="227"/>
      <c r="BN62" s="227"/>
      <c r="BO62" s="227"/>
      <c r="BP62" s="227"/>
      <c r="BQ62" s="227"/>
      <c r="BR62" s="227"/>
      <c r="BS62" s="228"/>
      <c r="BT62" s="246">
        <f>BT63+BT64</f>
        <v>331.44</v>
      </c>
      <c r="BU62" s="227"/>
      <c r="BV62" s="227"/>
      <c r="BW62" s="227"/>
      <c r="BX62" s="227"/>
      <c r="BY62" s="227"/>
      <c r="BZ62" s="227"/>
      <c r="CA62" s="227"/>
      <c r="CB62" s="227"/>
      <c r="CC62" s="228"/>
      <c r="CD62" s="246">
        <f>CD63+CD64</f>
        <v>339.78919999999999</v>
      </c>
      <c r="CE62" s="227"/>
      <c r="CF62" s="227"/>
      <c r="CG62" s="227"/>
      <c r="CH62" s="227"/>
      <c r="CI62" s="227"/>
      <c r="CJ62" s="227"/>
      <c r="CK62" s="227"/>
      <c r="CL62" s="227"/>
      <c r="CM62" s="228"/>
      <c r="CN62" s="232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4"/>
    </row>
    <row r="63" spans="1:114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103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100"/>
      <c r="BI63" s="150" t="s">
        <v>162</v>
      </c>
      <c r="BJ63" s="151"/>
      <c r="BK63" s="151"/>
      <c r="BL63" s="151"/>
      <c r="BM63" s="151"/>
      <c r="BN63" s="151"/>
      <c r="BO63" s="151"/>
      <c r="BP63" s="151"/>
      <c r="BQ63" s="151"/>
      <c r="BR63" s="151"/>
      <c r="BS63" s="152"/>
      <c r="BT63" s="243">
        <v>134.72</v>
      </c>
      <c r="BU63" s="244"/>
      <c r="BV63" s="244"/>
      <c r="BW63" s="244"/>
      <c r="BX63" s="244"/>
      <c r="BY63" s="244"/>
      <c r="BZ63" s="244"/>
      <c r="CA63" s="244"/>
      <c r="CB63" s="244"/>
      <c r="CC63" s="245"/>
      <c r="CD63" s="243">
        <v>137.72409999999999</v>
      </c>
      <c r="CE63" s="244"/>
      <c r="CF63" s="244"/>
      <c r="CG63" s="244"/>
      <c r="CH63" s="244"/>
      <c r="CI63" s="244"/>
      <c r="CJ63" s="244"/>
      <c r="CK63" s="244"/>
      <c r="CL63" s="244"/>
      <c r="CM63" s="245"/>
      <c r="CN63" s="206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8"/>
      <c r="DJ63" s="84"/>
    </row>
    <row r="64" spans="1:114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103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00"/>
      <c r="BI64" s="150" t="s">
        <v>162</v>
      </c>
      <c r="BJ64" s="151"/>
      <c r="BK64" s="151"/>
      <c r="BL64" s="151"/>
      <c r="BM64" s="151"/>
      <c r="BN64" s="151"/>
      <c r="BO64" s="151"/>
      <c r="BP64" s="151"/>
      <c r="BQ64" s="151"/>
      <c r="BR64" s="151"/>
      <c r="BS64" s="152"/>
      <c r="BT64" s="243">
        <v>196.72</v>
      </c>
      <c r="BU64" s="244"/>
      <c r="BV64" s="244"/>
      <c r="BW64" s="244"/>
      <c r="BX64" s="244"/>
      <c r="BY64" s="244"/>
      <c r="BZ64" s="244"/>
      <c r="CA64" s="244"/>
      <c r="CB64" s="244"/>
      <c r="CC64" s="245"/>
      <c r="CD64" s="243">
        <v>202.0651</v>
      </c>
      <c r="CE64" s="244"/>
      <c r="CF64" s="244"/>
      <c r="CG64" s="244"/>
      <c r="CH64" s="244"/>
      <c r="CI64" s="244"/>
      <c r="CJ64" s="244"/>
      <c r="CK64" s="244"/>
      <c r="CL64" s="244"/>
      <c r="CM64" s="245"/>
      <c r="CN64" s="206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8"/>
    </row>
    <row r="65" spans="1:114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101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102"/>
      <c r="BI65" s="226" t="s">
        <v>162</v>
      </c>
      <c r="BJ65" s="227"/>
      <c r="BK65" s="227"/>
      <c r="BL65" s="227"/>
      <c r="BM65" s="227"/>
      <c r="BN65" s="227"/>
      <c r="BO65" s="227"/>
      <c r="BP65" s="227"/>
      <c r="BQ65" s="227"/>
      <c r="BR65" s="227"/>
      <c r="BS65" s="228"/>
      <c r="BT65" s="246">
        <f>BT66+BT67</f>
        <v>641.20000000000005</v>
      </c>
      <c r="BU65" s="227"/>
      <c r="BV65" s="227"/>
      <c r="BW65" s="227"/>
      <c r="BX65" s="227"/>
      <c r="BY65" s="227"/>
      <c r="BZ65" s="227"/>
      <c r="CA65" s="227"/>
      <c r="CB65" s="227"/>
      <c r="CC65" s="228"/>
      <c r="CD65" s="246">
        <f>CD66+CD67</f>
        <v>641.19999999999993</v>
      </c>
      <c r="CE65" s="227"/>
      <c r="CF65" s="227"/>
      <c r="CG65" s="227"/>
      <c r="CH65" s="227"/>
      <c r="CI65" s="227"/>
      <c r="CJ65" s="227"/>
      <c r="CK65" s="227"/>
      <c r="CL65" s="227"/>
      <c r="CM65" s="228"/>
      <c r="CN65" s="232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4"/>
    </row>
    <row r="66" spans="1:114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103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00"/>
      <c r="BI66" s="150" t="s">
        <v>162</v>
      </c>
      <c r="BJ66" s="151"/>
      <c r="BK66" s="151"/>
      <c r="BL66" s="151"/>
      <c r="BM66" s="151"/>
      <c r="BN66" s="151"/>
      <c r="BO66" s="151"/>
      <c r="BP66" s="151"/>
      <c r="BQ66" s="151"/>
      <c r="BR66" s="151"/>
      <c r="BS66" s="152"/>
      <c r="BT66" s="277">
        <v>641.20000000000005</v>
      </c>
      <c r="BU66" s="278"/>
      <c r="BV66" s="278"/>
      <c r="BW66" s="278"/>
      <c r="BX66" s="278"/>
      <c r="BY66" s="278"/>
      <c r="BZ66" s="278"/>
      <c r="CA66" s="278"/>
      <c r="CB66" s="278"/>
      <c r="CC66" s="279"/>
      <c r="CD66" s="277">
        <v>641.19999999999993</v>
      </c>
      <c r="CE66" s="278"/>
      <c r="CF66" s="278"/>
      <c r="CG66" s="278"/>
      <c r="CH66" s="278"/>
      <c r="CI66" s="278"/>
      <c r="CJ66" s="278"/>
      <c r="CK66" s="278"/>
      <c r="CL66" s="278"/>
      <c r="CM66" s="279"/>
      <c r="CN66" s="206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  <c r="DA66" s="207"/>
      <c r="DB66" s="207"/>
      <c r="DC66" s="207"/>
      <c r="DD66" s="208"/>
    </row>
    <row r="67" spans="1:114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103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100"/>
      <c r="BI67" s="150" t="s">
        <v>162</v>
      </c>
      <c r="BJ67" s="151"/>
      <c r="BK67" s="151"/>
      <c r="BL67" s="151"/>
      <c r="BM67" s="151"/>
      <c r="BN67" s="151"/>
      <c r="BO67" s="151"/>
      <c r="BP67" s="151"/>
      <c r="BQ67" s="151"/>
      <c r="BR67" s="151"/>
      <c r="BS67" s="152"/>
      <c r="BT67" s="243">
        <v>0</v>
      </c>
      <c r="BU67" s="244"/>
      <c r="BV67" s="244"/>
      <c r="BW67" s="244"/>
      <c r="BX67" s="244"/>
      <c r="BY67" s="244"/>
      <c r="BZ67" s="244"/>
      <c r="CA67" s="244"/>
      <c r="CB67" s="244"/>
      <c r="CC67" s="245"/>
      <c r="CD67" s="243">
        <v>0</v>
      </c>
      <c r="CE67" s="244"/>
      <c r="CF67" s="244"/>
      <c r="CG67" s="244"/>
      <c r="CH67" s="244"/>
      <c r="CI67" s="244"/>
      <c r="CJ67" s="244"/>
      <c r="CK67" s="244"/>
      <c r="CL67" s="244"/>
      <c r="CM67" s="245"/>
      <c r="CN67" s="206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  <c r="DA67" s="207"/>
      <c r="DB67" s="207"/>
      <c r="DC67" s="207"/>
      <c r="DD67" s="208"/>
    </row>
    <row r="68" spans="1:114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101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102"/>
      <c r="BI68" s="226" t="s">
        <v>175</v>
      </c>
      <c r="BJ68" s="227"/>
      <c r="BK68" s="227"/>
      <c r="BL68" s="227"/>
      <c r="BM68" s="227"/>
      <c r="BN68" s="227"/>
      <c r="BO68" s="227"/>
      <c r="BP68" s="227"/>
      <c r="BQ68" s="227"/>
      <c r="BR68" s="227"/>
      <c r="BS68" s="228"/>
      <c r="BT68" s="226">
        <f>BT69+BT70</f>
        <v>115.15899999999999</v>
      </c>
      <c r="BU68" s="227"/>
      <c r="BV68" s="227"/>
      <c r="BW68" s="227"/>
      <c r="BX68" s="227"/>
      <c r="BY68" s="227"/>
      <c r="BZ68" s="227"/>
      <c r="CA68" s="227"/>
      <c r="CB68" s="227"/>
      <c r="CC68" s="228"/>
      <c r="CD68" s="246">
        <f>CD69+CD70</f>
        <v>118.42</v>
      </c>
      <c r="CE68" s="250"/>
      <c r="CF68" s="250"/>
      <c r="CG68" s="250"/>
      <c r="CH68" s="250"/>
      <c r="CI68" s="250"/>
      <c r="CJ68" s="250"/>
      <c r="CK68" s="250"/>
      <c r="CL68" s="250"/>
      <c r="CM68" s="251"/>
      <c r="CN68" s="232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4"/>
      <c r="DJ68" s="84"/>
    </row>
    <row r="69" spans="1:114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103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100"/>
      <c r="BI69" s="150" t="s">
        <v>175</v>
      </c>
      <c r="BJ69" s="151"/>
      <c r="BK69" s="151"/>
      <c r="BL69" s="151"/>
      <c r="BM69" s="151"/>
      <c r="BN69" s="151"/>
      <c r="BO69" s="151"/>
      <c r="BP69" s="151"/>
      <c r="BQ69" s="151"/>
      <c r="BR69" s="151"/>
      <c r="BS69" s="152"/>
      <c r="BT69" s="277">
        <v>42.085999999999999</v>
      </c>
      <c r="BU69" s="278"/>
      <c r="BV69" s="278"/>
      <c r="BW69" s="278"/>
      <c r="BX69" s="278"/>
      <c r="BY69" s="278"/>
      <c r="BZ69" s="278"/>
      <c r="CA69" s="278"/>
      <c r="CB69" s="278"/>
      <c r="CC69" s="279"/>
      <c r="CD69" s="277">
        <v>42.94</v>
      </c>
      <c r="CE69" s="278"/>
      <c r="CF69" s="278"/>
      <c r="CG69" s="278"/>
      <c r="CH69" s="278"/>
      <c r="CI69" s="278"/>
      <c r="CJ69" s="278"/>
      <c r="CK69" s="278"/>
      <c r="CL69" s="278"/>
      <c r="CM69" s="279"/>
      <c r="CN69" s="206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  <c r="DA69" s="207"/>
      <c r="DB69" s="207"/>
      <c r="DC69" s="207"/>
      <c r="DD69" s="208"/>
    </row>
    <row r="70" spans="1:114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103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100"/>
      <c r="BI70" s="150" t="s">
        <v>175</v>
      </c>
      <c r="BJ70" s="151"/>
      <c r="BK70" s="151"/>
      <c r="BL70" s="151"/>
      <c r="BM70" s="151"/>
      <c r="BN70" s="151"/>
      <c r="BO70" s="151"/>
      <c r="BP70" s="151"/>
      <c r="BQ70" s="151"/>
      <c r="BR70" s="151"/>
      <c r="BS70" s="152"/>
      <c r="BT70" s="277">
        <v>73.072999999999993</v>
      </c>
      <c r="BU70" s="278"/>
      <c r="BV70" s="278"/>
      <c r="BW70" s="278"/>
      <c r="BX70" s="278"/>
      <c r="BY70" s="278"/>
      <c r="BZ70" s="278"/>
      <c r="CA70" s="278"/>
      <c r="CB70" s="278"/>
      <c r="CC70" s="279"/>
      <c r="CD70" s="277">
        <v>75.48</v>
      </c>
      <c r="CE70" s="278"/>
      <c r="CF70" s="278"/>
      <c r="CG70" s="278"/>
      <c r="CH70" s="278"/>
      <c r="CI70" s="278"/>
      <c r="CJ70" s="278"/>
      <c r="CK70" s="278"/>
      <c r="CL70" s="278"/>
      <c r="CM70" s="279"/>
      <c r="CN70" s="206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8"/>
    </row>
    <row r="71" spans="1:114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93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100"/>
      <c r="BI71" s="150" t="s">
        <v>182</v>
      </c>
      <c r="BJ71" s="151"/>
      <c r="BK71" s="151"/>
      <c r="BL71" s="151"/>
      <c r="BM71" s="151"/>
      <c r="BN71" s="151"/>
      <c r="BO71" s="151"/>
      <c r="BP71" s="151"/>
      <c r="BQ71" s="151"/>
      <c r="BR71" s="151"/>
      <c r="BS71" s="152"/>
      <c r="BT71" s="252">
        <f>102.746/BT68</f>
        <v>0.89220990109327103</v>
      </c>
      <c r="BU71" s="253"/>
      <c r="BV71" s="253"/>
      <c r="BW71" s="253"/>
      <c r="BX71" s="253"/>
      <c r="BY71" s="253"/>
      <c r="BZ71" s="253"/>
      <c r="CA71" s="253"/>
      <c r="CB71" s="253"/>
      <c r="CC71" s="254"/>
      <c r="CD71" s="252">
        <f>104.676/CD68</f>
        <v>0.88393852389799021</v>
      </c>
      <c r="CE71" s="253"/>
      <c r="CF71" s="253"/>
      <c r="CG71" s="253"/>
      <c r="CH71" s="253"/>
      <c r="CI71" s="253"/>
      <c r="CJ71" s="253"/>
      <c r="CK71" s="253"/>
      <c r="CL71" s="253"/>
      <c r="CM71" s="254"/>
      <c r="CN71" s="206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  <c r="DA71" s="207"/>
      <c r="DB71" s="207"/>
      <c r="DC71" s="207"/>
      <c r="DD71" s="208"/>
    </row>
    <row r="72" spans="1:114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93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100"/>
      <c r="BI72" s="150" t="s">
        <v>9</v>
      </c>
      <c r="BJ72" s="151"/>
      <c r="BK72" s="151"/>
      <c r="BL72" s="151"/>
      <c r="BM72" s="151"/>
      <c r="BN72" s="151"/>
      <c r="BO72" s="151"/>
      <c r="BP72" s="151"/>
      <c r="BQ72" s="151"/>
      <c r="BR72" s="151"/>
      <c r="BS72" s="152"/>
      <c r="BT72" s="243" t="s">
        <v>77</v>
      </c>
      <c r="BU72" s="244"/>
      <c r="BV72" s="244"/>
      <c r="BW72" s="244"/>
      <c r="BX72" s="244"/>
      <c r="BY72" s="244"/>
      <c r="BZ72" s="244"/>
      <c r="CA72" s="244"/>
      <c r="CB72" s="244"/>
      <c r="CC72" s="245"/>
      <c r="CD72" s="243" t="s">
        <v>77</v>
      </c>
      <c r="CE72" s="244"/>
      <c r="CF72" s="244"/>
      <c r="CG72" s="244"/>
      <c r="CH72" s="244"/>
      <c r="CI72" s="244"/>
      <c r="CJ72" s="244"/>
      <c r="CK72" s="244"/>
      <c r="CL72" s="244"/>
      <c r="CM72" s="245"/>
      <c r="CN72" s="206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8"/>
    </row>
    <row r="73" spans="1:114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103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100"/>
      <c r="BI73" s="150" t="s">
        <v>9</v>
      </c>
      <c r="BJ73" s="151"/>
      <c r="BK73" s="151"/>
      <c r="BL73" s="151"/>
      <c r="BM73" s="151"/>
      <c r="BN73" s="151"/>
      <c r="BO73" s="151"/>
      <c r="BP73" s="151"/>
      <c r="BQ73" s="151"/>
      <c r="BR73" s="151"/>
      <c r="BS73" s="152"/>
      <c r="BT73" s="243" t="s">
        <v>77</v>
      </c>
      <c r="BU73" s="244"/>
      <c r="BV73" s="244"/>
      <c r="BW73" s="244"/>
      <c r="BX73" s="244"/>
      <c r="BY73" s="244"/>
      <c r="BZ73" s="244"/>
      <c r="CA73" s="244"/>
      <c r="CB73" s="244"/>
      <c r="CC73" s="245"/>
      <c r="CD73" s="243" t="s">
        <v>77</v>
      </c>
      <c r="CE73" s="244"/>
      <c r="CF73" s="244"/>
      <c r="CG73" s="244"/>
      <c r="CH73" s="244"/>
      <c r="CI73" s="244"/>
      <c r="CJ73" s="244"/>
      <c r="CK73" s="244"/>
      <c r="CL73" s="244"/>
      <c r="CM73" s="245"/>
      <c r="CN73" s="206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8"/>
    </row>
    <row r="74" spans="1:114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93"/>
      <c r="K74" s="218" t="s">
        <v>193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100"/>
      <c r="BI74" s="150" t="s">
        <v>182</v>
      </c>
      <c r="BJ74" s="151"/>
      <c r="BK74" s="151"/>
      <c r="BL74" s="151"/>
      <c r="BM74" s="151"/>
      <c r="BN74" s="151"/>
      <c r="BO74" s="151"/>
      <c r="BP74" s="151"/>
      <c r="BQ74" s="151"/>
      <c r="BR74" s="151"/>
      <c r="BS74" s="152"/>
      <c r="BT74" s="255">
        <v>8.6543963813338571</v>
      </c>
      <c r="BU74" s="244"/>
      <c r="BV74" s="244"/>
      <c r="BW74" s="244"/>
      <c r="BX74" s="244"/>
      <c r="BY74" s="244"/>
      <c r="BZ74" s="244"/>
      <c r="CA74" s="244"/>
      <c r="CB74" s="244"/>
      <c r="CC74" s="245"/>
      <c r="CD74" s="243" t="s">
        <v>86</v>
      </c>
      <c r="CE74" s="244"/>
      <c r="CF74" s="244"/>
      <c r="CG74" s="244"/>
      <c r="CH74" s="244"/>
      <c r="CI74" s="244"/>
      <c r="CJ74" s="244"/>
      <c r="CK74" s="244"/>
      <c r="CL74" s="244"/>
      <c r="CM74" s="245"/>
      <c r="CN74" s="173" t="s">
        <v>86</v>
      </c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  <c r="DA74" s="174"/>
      <c r="DB74" s="174"/>
      <c r="DC74" s="174"/>
      <c r="DD74" s="175"/>
    </row>
    <row r="75" spans="1:114" ht="15" customHeight="1" x14ac:dyDescent="0.25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</row>
  </sheetData>
  <autoFilter ref="A17:DD74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mergeCells count="366"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CN18:DD18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BT14:CC14"/>
    <mergeCell ref="A15:I16"/>
    <mergeCell ref="J15:BH16"/>
    <mergeCell ref="BI15:BS16"/>
    <mergeCell ref="BT15:CM15"/>
    <mergeCell ref="A18:I18"/>
    <mergeCell ref="K18:BG18"/>
    <mergeCell ref="BI18:BS18"/>
    <mergeCell ref="BT18:CC18"/>
    <mergeCell ref="CD18:CM18"/>
    <mergeCell ref="A5:DD5"/>
    <mergeCell ref="A6:DD6"/>
    <mergeCell ref="A7:DD7"/>
    <mergeCell ref="A8:DD8"/>
    <mergeCell ref="AG10:CI10"/>
    <mergeCell ref="J11:BN11"/>
    <mergeCell ref="J12:BN12"/>
    <mergeCell ref="AQ13:AX13"/>
    <mergeCell ref="AY13:AZ13"/>
    <mergeCell ref="BA13:BH13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D82"/>
  <sheetViews>
    <sheetView view="pageBreakPreview" topLeftCell="A73" zoomScaleNormal="100" zoomScaleSheetLayoutView="100" workbookViewId="0">
      <selection activeCell="EI23" sqref="EI23"/>
    </sheetView>
  </sheetViews>
  <sheetFormatPr defaultColWidth="0.85546875" defaultRowHeight="15" customHeight="1" x14ac:dyDescent="0.25"/>
  <cols>
    <col min="1" max="8" width="0.85546875" style="2"/>
    <col min="9" max="9" width="1.7109375" style="2" customWidth="1"/>
    <col min="10" max="13" width="0.85546875" style="2"/>
    <col min="14" max="14" width="2.7109375" style="2" bestFit="1" customWidth="1"/>
    <col min="15" max="77" width="0.85546875" style="2"/>
    <col min="78" max="78" width="2" style="2" customWidth="1"/>
    <col min="79" max="89" width="0.85546875" style="2"/>
    <col min="90" max="90" width="2" style="2" customWidth="1"/>
    <col min="91" max="134" width="0.85546875" style="2"/>
    <col min="135" max="135" width="1.7109375" style="2" customWidth="1"/>
    <col min="136" max="139" width="0.85546875" style="2"/>
    <col min="140" max="140" width="2.7109375" style="2" bestFit="1" customWidth="1"/>
    <col min="141" max="203" width="0.85546875" style="2"/>
    <col min="204" max="204" width="2" style="2" customWidth="1"/>
    <col min="205" max="215" width="0.85546875" style="2"/>
    <col min="216" max="216" width="2" style="2" customWidth="1"/>
    <col min="217" max="239" width="0.85546875" style="2"/>
    <col min="240" max="240" width="15.28515625" style="2" customWidth="1"/>
    <col min="241" max="245" width="0.85546875" style="2"/>
    <col min="246" max="246" width="7" style="2" customWidth="1"/>
    <col min="247" max="252" width="0.85546875" style="2"/>
    <col min="253" max="253" width="10.5703125" style="2" customWidth="1"/>
    <col min="254" max="390" width="0.85546875" style="2"/>
    <col min="391" max="391" width="1.7109375" style="2" customWidth="1"/>
    <col min="392" max="395" width="0.85546875" style="2"/>
    <col min="396" max="396" width="2.7109375" style="2" bestFit="1" customWidth="1"/>
    <col min="397" max="459" width="0.85546875" style="2"/>
    <col min="460" max="460" width="2" style="2" customWidth="1"/>
    <col min="461" max="471" width="0.85546875" style="2"/>
    <col min="472" max="472" width="2" style="2" customWidth="1"/>
    <col min="473" max="495" width="0.85546875" style="2"/>
    <col min="496" max="496" width="15.28515625" style="2" customWidth="1"/>
    <col min="497" max="501" width="0.85546875" style="2"/>
    <col min="502" max="502" width="7" style="2" customWidth="1"/>
    <col min="503" max="508" width="0.85546875" style="2"/>
    <col min="509" max="509" width="10.5703125" style="2" customWidth="1"/>
    <col min="510" max="646" width="0.85546875" style="2"/>
    <col min="647" max="647" width="1.7109375" style="2" customWidth="1"/>
    <col min="648" max="651" width="0.85546875" style="2"/>
    <col min="652" max="652" width="2.7109375" style="2" bestFit="1" customWidth="1"/>
    <col min="653" max="715" width="0.85546875" style="2"/>
    <col min="716" max="716" width="2" style="2" customWidth="1"/>
    <col min="717" max="727" width="0.85546875" style="2"/>
    <col min="728" max="728" width="2" style="2" customWidth="1"/>
    <col min="729" max="751" width="0.85546875" style="2"/>
    <col min="752" max="752" width="15.28515625" style="2" customWidth="1"/>
    <col min="753" max="757" width="0.85546875" style="2"/>
    <col min="758" max="758" width="7" style="2" customWidth="1"/>
    <col min="759" max="764" width="0.85546875" style="2"/>
    <col min="765" max="765" width="10.5703125" style="2" customWidth="1"/>
    <col min="766" max="902" width="0.85546875" style="2"/>
    <col min="903" max="903" width="1.7109375" style="2" customWidth="1"/>
    <col min="904" max="907" width="0.85546875" style="2"/>
    <col min="908" max="908" width="2.7109375" style="2" bestFit="1" customWidth="1"/>
    <col min="909" max="971" width="0.85546875" style="2"/>
    <col min="972" max="972" width="2" style="2" customWidth="1"/>
    <col min="973" max="983" width="0.85546875" style="2"/>
    <col min="984" max="984" width="2" style="2" customWidth="1"/>
    <col min="985" max="1007" width="0.85546875" style="2"/>
    <col min="1008" max="1008" width="15.28515625" style="2" customWidth="1"/>
    <col min="1009" max="1013" width="0.85546875" style="2"/>
    <col min="1014" max="1014" width="7" style="2" customWidth="1"/>
    <col min="1015" max="1020" width="0.85546875" style="2"/>
    <col min="1021" max="1021" width="10.5703125" style="2" customWidth="1"/>
    <col min="1022" max="1158" width="0.85546875" style="2"/>
    <col min="1159" max="1159" width="1.7109375" style="2" customWidth="1"/>
    <col min="1160" max="1163" width="0.85546875" style="2"/>
    <col min="1164" max="1164" width="2.7109375" style="2" bestFit="1" customWidth="1"/>
    <col min="1165" max="1227" width="0.85546875" style="2"/>
    <col min="1228" max="1228" width="2" style="2" customWidth="1"/>
    <col min="1229" max="1239" width="0.85546875" style="2"/>
    <col min="1240" max="1240" width="2" style="2" customWidth="1"/>
    <col min="1241" max="1263" width="0.85546875" style="2"/>
    <col min="1264" max="1264" width="15.28515625" style="2" customWidth="1"/>
    <col min="1265" max="1269" width="0.85546875" style="2"/>
    <col min="1270" max="1270" width="7" style="2" customWidth="1"/>
    <col min="1271" max="1276" width="0.85546875" style="2"/>
    <col min="1277" max="1277" width="10.5703125" style="2" customWidth="1"/>
    <col min="1278" max="1414" width="0.85546875" style="2"/>
    <col min="1415" max="1415" width="1.7109375" style="2" customWidth="1"/>
    <col min="1416" max="1419" width="0.85546875" style="2"/>
    <col min="1420" max="1420" width="2.7109375" style="2" bestFit="1" customWidth="1"/>
    <col min="1421" max="1483" width="0.85546875" style="2"/>
    <col min="1484" max="1484" width="2" style="2" customWidth="1"/>
    <col min="1485" max="1495" width="0.85546875" style="2"/>
    <col min="1496" max="1496" width="2" style="2" customWidth="1"/>
    <col min="1497" max="1519" width="0.85546875" style="2"/>
    <col min="1520" max="1520" width="15.28515625" style="2" customWidth="1"/>
    <col min="1521" max="1525" width="0.85546875" style="2"/>
    <col min="1526" max="1526" width="7" style="2" customWidth="1"/>
    <col min="1527" max="1532" width="0.85546875" style="2"/>
    <col min="1533" max="1533" width="10.5703125" style="2" customWidth="1"/>
    <col min="1534" max="1670" width="0.85546875" style="2"/>
    <col min="1671" max="1671" width="1.7109375" style="2" customWidth="1"/>
    <col min="1672" max="1675" width="0.85546875" style="2"/>
    <col min="1676" max="1676" width="2.7109375" style="2" bestFit="1" customWidth="1"/>
    <col min="1677" max="1739" width="0.85546875" style="2"/>
    <col min="1740" max="1740" width="2" style="2" customWidth="1"/>
    <col min="1741" max="1751" width="0.85546875" style="2"/>
    <col min="1752" max="1752" width="2" style="2" customWidth="1"/>
    <col min="1753" max="1775" width="0.85546875" style="2"/>
    <col min="1776" max="1776" width="15.28515625" style="2" customWidth="1"/>
    <col min="1777" max="1781" width="0.85546875" style="2"/>
    <col min="1782" max="1782" width="7" style="2" customWidth="1"/>
    <col min="1783" max="1788" width="0.85546875" style="2"/>
    <col min="1789" max="1789" width="10.5703125" style="2" customWidth="1"/>
    <col min="1790" max="1926" width="0.85546875" style="2"/>
    <col min="1927" max="1927" width="1.7109375" style="2" customWidth="1"/>
    <col min="1928" max="1931" width="0.85546875" style="2"/>
    <col min="1932" max="1932" width="2.7109375" style="2" bestFit="1" customWidth="1"/>
    <col min="1933" max="1995" width="0.85546875" style="2"/>
    <col min="1996" max="1996" width="2" style="2" customWidth="1"/>
    <col min="1997" max="2007" width="0.85546875" style="2"/>
    <col min="2008" max="2008" width="2" style="2" customWidth="1"/>
    <col min="2009" max="2031" width="0.85546875" style="2"/>
    <col min="2032" max="2032" width="15.28515625" style="2" customWidth="1"/>
    <col min="2033" max="2037" width="0.85546875" style="2"/>
    <col min="2038" max="2038" width="7" style="2" customWidth="1"/>
    <col min="2039" max="2044" width="0.85546875" style="2"/>
    <col min="2045" max="2045" width="10.5703125" style="2" customWidth="1"/>
    <col min="2046" max="2182" width="0.85546875" style="2"/>
    <col min="2183" max="2183" width="1.7109375" style="2" customWidth="1"/>
    <col min="2184" max="2187" width="0.85546875" style="2"/>
    <col min="2188" max="2188" width="2.7109375" style="2" bestFit="1" customWidth="1"/>
    <col min="2189" max="2251" width="0.85546875" style="2"/>
    <col min="2252" max="2252" width="2" style="2" customWidth="1"/>
    <col min="2253" max="2263" width="0.85546875" style="2"/>
    <col min="2264" max="2264" width="2" style="2" customWidth="1"/>
    <col min="2265" max="2287" width="0.85546875" style="2"/>
    <col min="2288" max="2288" width="15.28515625" style="2" customWidth="1"/>
    <col min="2289" max="2293" width="0.85546875" style="2"/>
    <col min="2294" max="2294" width="7" style="2" customWidth="1"/>
    <col min="2295" max="2300" width="0.85546875" style="2"/>
    <col min="2301" max="2301" width="10.5703125" style="2" customWidth="1"/>
    <col min="2302" max="2438" width="0.85546875" style="2"/>
    <col min="2439" max="2439" width="1.7109375" style="2" customWidth="1"/>
    <col min="2440" max="2443" width="0.85546875" style="2"/>
    <col min="2444" max="2444" width="2.7109375" style="2" bestFit="1" customWidth="1"/>
    <col min="2445" max="2507" width="0.85546875" style="2"/>
    <col min="2508" max="2508" width="2" style="2" customWidth="1"/>
    <col min="2509" max="2519" width="0.85546875" style="2"/>
    <col min="2520" max="2520" width="2" style="2" customWidth="1"/>
    <col min="2521" max="2543" width="0.85546875" style="2"/>
    <col min="2544" max="2544" width="15.28515625" style="2" customWidth="1"/>
    <col min="2545" max="2549" width="0.85546875" style="2"/>
    <col min="2550" max="2550" width="7" style="2" customWidth="1"/>
    <col min="2551" max="2556" width="0.85546875" style="2"/>
    <col min="2557" max="2557" width="10.5703125" style="2" customWidth="1"/>
    <col min="2558" max="2694" width="0.85546875" style="2"/>
    <col min="2695" max="2695" width="1.7109375" style="2" customWidth="1"/>
    <col min="2696" max="2699" width="0.85546875" style="2"/>
    <col min="2700" max="2700" width="2.7109375" style="2" bestFit="1" customWidth="1"/>
    <col min="2701" max="2763" width="0.85546875" style="2"/>
    <col min="2764" max="2764" width="2" style="2" customWidth="1"/>
    <col min="2765" max="2775" width="0.85546875" style="2"/>
    <col min="2776" max="2776" width="2" style="2" customWidth="1"/>
    <col min="2777" max="2799" width="0.85546875" style="2"/>
    <col min="2800" max="2800" width="15.28515625" style="2" customWidth="1"/>
    <col min="2801" max="2805" width="0.85546875" style="2"/>
    <col min="2806" max="2806" width="7" style="2" customWidth="1"/>
    <col min="2807" max="2812" width="0.85546875" style="2"/>
    <col min="2813" max="2813" width="10.5703125" style="2" customWidth="1"/>
    <col min="2814" max="2950" width="0.85546875" style="2"/>
    <col min="2951" max="2951" width="1.7109375" style="2" customWidth="1"/>
    <col min="2952" max="2955" width="0.85546875" style="2"/>
    <col min="2956" max="2956" width="2.7109375" style="2" bestFit="1" customWidth="1"/>
    <col min="2957" max="3019" width="0.85546875" style="2"/>
    <col min="3020" max="3020" width="2" style="2" customWidth="1"/>
    <col min="3021" max="3031" width="0.85546875" style="2"/>
    <col min="3032" max="3032" width="2" style="2" customWidth="1"/>
    <col min="3033" max="3055" width="0.85546875" style="2"/>
    <col min="3056" max="3056" width="15.28515625" style="2" customWidth="1"/>
    <col min="3057" max="3061" width="0.85546875" style="2"/>
    <col min="3062" max="3062" width="7" style="2" customWidth="1"/>
    <col min="3063" max="3068" width="0.85546875" style="2"/>
    <col min="3069" max="3069" width="10.5703125" style="2" customWidth="1"/>
    <col min="3070" max="3206" width="0.85546875" style="2"/>
    <col min="3207" max="3207" width="1.7109375" style="2" customWidth="1"/>
    <col min="3208" max="3211" width="0.85546875" style="2"/>
    <col min="3212" max="3212" width="2.7109375" style="2" bestFit="1" customWidth="1"/>
    <col min="3213" max="3275" width="0.85546875" style="2"/>
    <col min="3276" max="3276" width="2" style="2" customWidth="1"/>
    <col min="3277" max="3287" width="0.85546875" style="2"/>
    <col min="3288" max="3288" width="2" style="2" customWidth="1"/>
    <col min="3289" max="3311" width="0.85546875" style="2"/>
    <col min="3312" max="3312" width="15.28515625" style="2" customWidth="1"/>
    <col min="3313" max="3317" width="0.85546875" style="2"/>
    <col min="3318" max="3318" width="7" style="2" customWidth="1"/>
    <col min="3319" max="3324" width="0.85546875" style="2"/>
    <col min="3325" max="3325" width="10.5703125" style="2" customWidth="1"/>
    <col min="3326" max="3462" width="0.85546875" style="2"/>
    <col min="3463" max="3463" width="1.7109375" style="2" customWidth="1"/>
    <col min="3464" max="3467" width="0.85546875" style="2"/>
    <col min="3468" max="3468" width="2.7109375" style="2" bestFit="1" customWidth="1"/>
    <col min="3469" max="3531" width="0.85546875" style="2"/>
    <col min="3532" max="3532" width="2" style="2" customWidth="1"/>
    <col min="3533" max="3543" width="0.85546875" style="2"/>
    <col min="3544" max="3544" width="2" style="2" customWidth="1"/>
    <col min="3545" max="3567" width="0.85546875" style="2"/>
    <col min="3568" max="3568" width="15.28515625" style="2" customWidth="1"/>
    <col min="3569" max="3573" width="0.85546875" style="2"/>
    <col min="3574" max="3574" width="7" style="2" customWidth="1"/>
    <col min="3575" max="3580" width="0.85546875" style="2"/>
    <col min="3581" max="3581" width="10.5703125" style="2" customWidth="1"/>
    <col min="3582" max="3718" width="0.85546875" style="2"/>
    <col min="3719" max="3719" width="1.7109375" style="2" customWidth="1"/>
    <col min="3720" max="3723" width="0.85546875" style="2"/>
    <col min="3724" max="3724" width="2.7109375" style="2" bestFit="1" customWidth="1"/>
    <col min="3725" max="3787" width="0.85546875" style="2"/>
    <col min="3788" max="3788" width="2" style="2" customWidth="1"/>
    <col min="3789" max="3799" width="0.85546875" style="2"/>
    <col min="3800" max="3800" width="2" style="2" customWidth="1"/>
    <col min="3801" max="3823" width="0.85546875" style="2"/>
    <col min="3824" max="3824" width="15.28515625" style="2" customWidth="1"/>
    <col min="3825" max="3829" width="0.85546875" style="2"/>
    <col min="3830" max="3830" width="7" style="2" customWidth="1"/>
    <col min="3831" max="3836" width="0.85546875" style="2"/>
    <col min="3837" max="3837" width="10.5703125" style="2" customWidth="1"/>
    <col min="3838" max="3974" width="0.85546875" style="2"/>
    <col min="3975" max="3975" width="1.7109375" style="2" customWidth="1"/>
    <col min="3976" max="3979" width="0.85546875" style="2"/>
    <col min="3980" max="3980" width="2.7109375" style="2" bestFit="1" customWidth="1"/>
    <col min="3981" max="4043" width="0.85546875" style="2"/>
    <col min="4044" max="4044" width="2" style="2" customWidth="1"/>
    <col min="4045" max="4055" width="0.85546875" style="2"/>
    <col min="4056" max="4056" width="2" style="2" customWidth="1"/>
    <col min="4057" max="4079" width="0.85546875" style="2"/>
    <col min="4080" max="4080" width="15.28515625" style="2" customWidth="1"/>
    <col min="4081" max="4085" width="0.85546875" style="2"/>
    <col min="4086" max="4086" width="7" style="2" customWidth="1"/>
    <col min="4087" max="4092" width="0.85546875" style="2"/>
    <col min="4093" max="4093" width="10.5703125" style="2" customWidth="1"/>
    <col min="4094" max="4230" width="0.85546875" style="2"/>
    <col min="4231" max="4231" width="1.7109375" style="2" customWidth="1"/>
    <col min="4232" max="4235" width="0.85546875" style="2"/>
    <col min="4236" max="4236" width="2.7109375" style="2" bestFit="1" customWidth="1"/>
    <col min="4237" max="4299" width="0.85546875" style="2"/>
    <col min="4300" max="4300" width="2" style="2" customWidth="1"/>
    <col min="4301" max="4311" width="0.85546875" style="2"/>
    <col min="4312" max="4312" width="2" style="2" customWidth="1"/>
    <col min="4313" max="4335" width="0.85546875" style="2"/>
    <col min="4336" max="4336" width="15.28515625" style="2" customWidth="1"/>
    <col min="4337" max="4341" width="0.85546875" style="2"/>
    <col min="4342" max="4342" width="7" style="2" customWidth="1"/>
    <col min="4343" max="4348" width="0.85546875" style="2"/>
    <col min="4349" max="4349" width="10.5703125" style="2" customWidth="1"/>
    <col min="4350" max="4486" width="0.85546875" style="2"/>
    <col min="4487" max="4487" width="1.7109375" style="2" customWidth="1"/>
    <col min="4488" max="4491" width="0.85546875" style="2"/>
    <col min="4492" max="4492" width="2.7109375" style="2" bestFit="1" customWidth="1"/>
    <col min="4493" max="4555" width="0.85546875" style="2"/>
    <col min="4556" max="4556" width="2" style="2" customWidth="1"/>
    <col min="4557" max="4567" width="0.85546875" style="2"/>
    <col min="4568" max="4568" width="2" style="2" customWidth="1"/>
    <col min="4569" max="4591" width="0.85546875" style="2"/>
    <col min="4592" max="4592" width="15.28515625" style="2" customWidth="1"/>
    <col min="4593" max="4597" width="0.85546875" style="2"/>
    <col min="4598" max="4598" width="7" style="2" customWidth="1"/>
    <col min="4599" max="4604" width="0.85546875" style="2"/>
    <col min="4605" max="4605" width="10.5703125" style="2" customWidth="1"/>
    <col min="4606" max="4742" width="0.85546875" style="2"/>
    <col min="4743" max="4743" width="1.7109375" style="2" customWidth="1"/>
    <col min="4744" max="4747" width="0.85546875" style="2"/>
    <col min="4748" max="4748" width="2.7109375" style="2" bestFit="1" customWidth="1"/>
    <col min="4749" max="4811" width="0.85546875" style="2"/>
    <col min="4812" max="4812" width="2" style="2" customWidth="1"/>
    <col min="4813" max="4823" width="0.85546875" style="2"/>
    <col min="4824" max="4824" width="2" style="2" customWidth="1"/>
    <col min="4825" max="4847" width="0.85546875" style="2"/>
    <col min="4848" max="4848" width="15.28515625" style="2" customWidth="1"/>
    <col min="4849" max="4853" width="0.85546875" style="2"/>
    <col min="4854" max="4854" width="7" style="2" customWidth="1"/>
    <col min="4855" max="4860" width="0.85546875" style="2"/>
    <col min="4861" max="4861" width="10.5703125" style="2" customWidth="1"/>
    <col min="4862" max="4998" width="0.85546875" style="2"/>
    <col min="4999" max="4999" width="1.7109375" style="2" customWidth="1"/>
    <col min="5000" max="5003" width="0.85546875" style="2"/>
    <col min="5004" max="5004" width="2.7109375" style="2" bestFit="1" customWidth="1"/>
    <col min="5005" max="5067" width="0.85546875" style="2"/>
    <col min="5068" max="5068" width="2" style="2" customWidth="1"/>
    <col min="5069" max="5079" width="0.85546875" style="2"/>
    <col min="5080" max="5080" width="2" style="2" customWidth="1"/>
    <col min="5081" max="5103" width="0.85546875" style="2"/>
    <col min="5104" max="5104" width="15.28515625" style="2" customWidth="1"/>
    <col min="5105" max="5109" width="0.85546875" style="2"/>
    <col min="5110" max="5110" width="7" style="2" customWidth="1"/>
    <col min="5111" max="5116" width="0.85546875" style="2"/>
    <col min="5117" max="5117" width="10.5703125" style="2" customWidth="1"/>
    <col min="5118" max="5254" width="0.85546875" style="2"/>
    <col min="5255" max="5255" width="1.7109375" style="2" customWidth="1"/>
    <col min="5256" max="5259" width="0.85546875" style="2"/>
    <col min="5260" max="5260" width="2.7109375" style="2" bestFit="1" customWidth="1"/>
    <col min="5261" max="5323" width="0.85546875" style="2"/>
    <col min="5324" max="5324" width="2" style="2" customWidth="1"/>
    <col min="5325" max="5335" width="0.85546875" style="2"/>
    <col min="5336" max="5336" width="2" style="2" customWidth="1"/>
    <col min="5337" max="5359" width="0.85546875" style="2"/>
    <col min="5360" max="5360" width="15.28515625" style="2" customWidth="1"/>
    <col min="5361" max="5365" width="0.85546875" style="2"/>
    <col min="5366" max="5366" width="7" style="2" customWidth="1"/>
    <col min="5367" max="5372" width="0.85546875" style="2"/>
    <col min="5373" max="5373" width="10.5703125" style="2" customWidth="1"/>
    <col min="5374" max="5510" width="0.85546875" style="2"/>
    <col min="5511" max="5511" width="1.7109375" style="2" customWidth="1"/>
    <col min="5512" max="5515" width="0.85546875" style="2"/>
    <col min="5516" max="5516" width="2.7109375" style="2" bestFit="1" customWidth="1"/>
    <col min="5517" max="5579" width="0.85546875" style="2"/>
    <col min="5580" max="5580" width="2" style="2" customWidth="1"/>
    <col min="5581" max="5591" width="0.85546875" style="2"/>
    <col min="5592" max="5592" width="2" style="2" customWidth="1"/>
    <col min="5593" max="5615" width="0.85546875" style="2"/>
    <col min="5616" max="5616" width="15.28515625" style="2" customWidth="1"/>
    <col min="5617" max="5621" width="0.85546875" style="2"/>
    <col min="5622" max="5622" width="7" style="2" customWidth="1"/>
    <col min="5623" max="5628" width="0.85546875" style="2"/>
    <col min="5629" max="5629" width="10.5703125" style="2" customWidth="1"/>
    <col min="5630" max="5766" width="0.85546875" style="2"/>
    <col min="5767" max="5767" width="1.7109375" style="2" customWidth="1"/>
    <col min="5768" max="5771" width="0.85546875" style="2"/>
    <col min="5772" max="5772" width="2.7109375" style="2" bestFit="1" customWidth="1"/>
    <col min="5773" max="5835" width="0.85546875" style="2"/>
    <col min="5836" max="5836" width="2" style="2" customWidth="1"/>
    <col min="5837" max="5847" width="0.85546875" style="2"/>
    <col min="5848" max="5848" width="2" style="2" customWidth="1"/>
    <col min="5849" max="5871" width="0.85546875" style="2"/>
    <col min="5872" max="5872" width="15.28515625" style="2" customWidth="1"/>
    <col min="5873" max="5877" width="0.85546875" style="2"/>
    <col min="5878" max="5878" width="7" style="2" customWidth="1"/>
    <col min="5879" max="5884" width="0.85546875" style="2"/>
    <col min="5885" max="5885" width="10.5703125" style="2" customWidth="1"/>
    <col min="5886" max="6022" width="0.85546875" style="2"/>
    <col min="6023" max="6023" width="1.7109375" style="2" customWidth="1"/>
    <col min="6024" max="6027" width="0.85546875" style="2"/>
    <col min="6028" max="6028" width="2.7109375" style="2" bestFit="1" customWidth="1"/>
    <col min="6029" max="6091" width="0.85546875" style="2"/>
    <col min="6092" max="6092" width="2" style="2" customWidth="1"/>
    <col min="6093" max="6103" width="0.85546875" style="2"/>
    <col min="6104" max="6104" width="2" style="2" customWidth="1"/>
    <col min="6105" max="6127" width="0.85546875" style="2"/>
    <col min="6128" max="6128" width="15.28515625" style="2" customWidth="1"/>
    <col min="6129" max="6133" width="0.85546875" style="2"/>
    <col min="6134" max="6134" width="7" style="2" customWidth="1"/>
    <col min="6135" max="6140" width="0.85546875" style="2"/>
    <col min="6141" max="6141" width="10.5703125" style="2" customWidth="1"/>
    <col min="6142" max="6278" width="0.85546875" style="2"/>
    <col min="6279" max="6279" width="1.7109375" style="2" customWidth="1"/>
    <col min="6280" max="6283" width="0.85546875" style="2"/>
    <col min="6284" max="6284" width="2.7109375" style="2" bestFit="1" customWidth="1"/>
    <col min="6285" max="6347" width="0.85546875" style="2"/>
    <col min="6348" max="6348" width="2" style="2" customWidth="1"/>
    <col min="6349" max="6359" width="0.85546875" style="2"/>
    <col min="6360" max="6360" width="2" style="2" customWidth="1"/>
    <col min="6361" max="6383" width="0.85546875" style="2"/>
    <col min="6384" max="6384" width="15.28515625" style="2" customWidth="1"/>
    <col min="6385" max="6389" width="0.85546875" style="2"/>
    <col min="6390" max="6390" width="7" style="2" customWidth="1"/>
    <col min="6391" max="6396" width="0.85546875" style="2"/>
    <col min="6397" max="6397" width="10.5703125" style="2" customWidth="1"/>
    <col min="6398" max="6534" width="0.85546875" style="2"/>
    <col min="6535" max="6535" width="1.7109375" style="2" customWidth="1"/>
    <col min="6536" max="6539" width="0.85546875" style="2"/>
    <col min="6540" max="6540" width="2.7109375" style="2" bestFit="1" customWidth="1"/>
    <col min="6541" max="6603" width="0.85546875" style="2"/>
    <col min="6604" max="6604" width="2" style="2" customWidth="1"/>
    <col min="6605" max="6615" width="0.85546875" style="2"/>
    <col min="6616" max="6616" width="2" style="2" customWidth="1"/>
    <col min="6617" max="6639" width="0.85546875" style="2"/>
    <col min="6640" max="6640" width="15.28515625" style="2" customWidth="1"/>
    <col min="6641" max="6645" width="0.85546875" style="2"/>
    <col min="6646" max="6646" width="7" style="2" customWidth="1"/>
    <col min="6647" max="6652" width="0.85546875" style="2"/>
    <col min="6653" max="6653" width="10.5703125" style="2" customWidth="1"/>
    <col min="6654" max="6790" width="0.85546875" style="2"/>
    <col min="6791" max="6791" width="1.7109375" style="2" customWidth="1"/>
    <col min="6792" max="6795" width="0.85546875" style="2"/>
    <col min="6796" max="6796" width="2.7109375" style="2" bestFit="1" customWidth="1"/>
    <col min="6797" max="6859" width="0.85546875" style="2"/>
    <col min="6860" max="6860" width="2" style="2" customWidth="1"/>
    <col min="6861" max="6871" width="0.85546875" style="2"/>
    <col min="6872" max="6872" width="2" style="2" customWidth="1"/>
    <col min="6873" max="6895" width="0.85546875" style="2"/>
    <col min="6896" max="6896" width="15.28515625" style="2" customWidth="1"/>
    <col min="6897" max="6901" width="0.85546875" style="2"/>
    <col min="6902" max="6902" width="7" style="2" customWidth="1"/>
    <col min="6903" max="6908" width="0.85546875" style="2"/>
    <col min="6909" max="6909" width="10.5703125" style="2" customWidth="1"/>
    <col min="6910" max="7046" width="0.85546875" style="2"/>
    <col min="7047" max="7047" width="1.7109375" style="2" customWidth="1"/>
    <col min="7048" max="7051" width="0.85546875" style="2"/>
    <col min="7052" max="7052" width="2.7109375" style="2" bestFit="1" customWidth="1"/>
    <col min="7053" max="7115" width="0.85546875" style="2"/>
    <col min="7116" max="7116" width="2" style="2" customWidth="1"/>
    <col min="7117" max="7127" width="0.85546875" style="2"/>
    <col min="7128" max="7128" width="2" style="2" customWidth="1"/>
    <col min="7129" max="7151" width="0.85546875" style="2"/>
    <col min="7152" max="7152" width="15.28515625" style="2" customWidth="1"/>
    <col min="7153" max="7157" width="0.85546875" style="2"/>
    <col min="7158" max="7158" width="7" style="2" customWidth="1"/>
    <col min="7159" max="7164" width="0.85546875" style="2"/>
    <col min="7165" max="7165" width="10.5703125" style="2" customWidth="1"/>
    <col min="7166" max="7302" width="0.85546875" style="2"/>
    <col min="7303" max="7303" width="1.7109375" style="2" customWidth="1"/>
    <col min="7304" max="7307" width="0.85546875" style="2"/>
    <col min="7308" max="7308" width="2.7109375" style="2" bestFit="1" customWidth="1"/>
    <col min="7309" max="7371" width="0.85546875" style="2"/>
    <col min="7372" max="7372" width="2" style="2" customWidth="1"/>
    <col min="7373" max="7383" width="0.85546875" style="2"/>
    <col min="7384" max="7384" width="2" style="2" customWidth="1"/>
    <col min="7385" max="7407" width="0.85546875" style="2"/>
    <col min="7408" max="7408" width="15.28515625" style="2" customWidth="1"/>
    <col min="7409" max="7413" width="0.85546875" style="2"/>
    <col min="7414" max="7414" width="7" style="2" customWidth="1"/>
    <col min="7415" max="7420" width="0.85546875" style="2"/>
    <col min="7421" max="7421" width="10.5703125" style="2" customWidth="1"/>
    <col min="7422" max="7558" width="0.85546875" style="2"/>
    <col min="7559" max="7559" width="1.7109375" style="2" customWidth="1"/>
    <col min="7560" max="7563" width="0.85546875" style="2"/>
    <col min="7564" max="7564" width="2.7109375" style="2" bestFit="1" customWidth="1"/>
    <col min="7565" max="7627" width="0.85546875" style="2"/>
    <col min="7628" max="7628" width="2" style="2" customWidth="1"/>
    <col min="7629" max="7639" width="0.85546875" style="2"/>
    <col min="7640" max="7640" width="2" style="2" customWidth="1"/>
    <col min="7641" max="7663" width="0.85546875" style="2"/>
    <col min="7664" max="7664" width="15.28515625" style="2" customWidth="1"/>
    <col min="7665" max="7669" width="0.85546875" style="2"/>
    <col min="7670" max="7670" width="7" style="2" customWidth="1"/>
    <col min="7671" max="7676" width="0.85546875" style="2"/>
    <col min="7677" max="7677" width="10.5703125" style="2" customWidth="1"/>
    <col min="7678" max="7814" width="0.85546875" style="2"/>
    <col min="7815" max="7815" width="1.7109375" style="2" customWidth="1"/>
    <col min="7816" max="7819" width="0.85546875" style="2"/>
    <col min="7820" max="7820" width="2.7109375" style="2" bestFit="1" customWidth="1"/>
    <col min="7821" max="7883" width="0.85546875" style="2"/>
    <col min="7884" max="7884" width="2" style="2" customWidth="1"/>
    <col min="7885" max="7895" width="0.85546875" style="2"/>
    <col min="7896" max="7896" width="2" style="2" customWidth="1"/>
    <col min="7897" max="7919" width="0.85546875" style="2"/>
    <col min="7920" max="7920" width="15.28515625" style="2" customWidth="1"/>
    <col min="7921" max="7925" width="0.85546875" style="2"/>
    <col min="7926" max="7926" width="7" style="2" customWidth="1"/>
    <col min="7927" max="7932" width="0.85546875" style="2"/>
    <col min="7933" max="7933" width="10.5703125" style="2" customWidth="1"/>
    <col min="7934" max="8070" width="0.85546875" style="2"/>
    <col min="8071" max="8071" width="1.7109375" style="2" customWidth="1"/>
    <col min="8072" max="8075" width="0.85546875" style="2"/>
    <col min="8076" max="8076" width="2.7109375" style="2" bestFit="1" customWidth="1"/>
    <col min="8077" max="8139" width="0.85546875" style="2"/>
    <col min="8140" max="8140" width="2" style="2" customWidth="1"/>
    <col min="8141" max="8151" width="0.85546875" style="2"/>
    <col min="8152" max="8152" width="2" style="2" customWidth="1"/>
    <col min="8153" max="8175" width="0.85546875" style="2"/>
    <col min="8176" max="8176" width="15.28515625" style="2" customWidth="1"/>
    <col min="8177" max="8181" width="0.85546875" style="2"/>
    <col min="8182" max="8182" width="7" style="2" customWidth="1"/>
    <col min="8183" max="8188" width="0.85546875" style="2"/>
    <col min="8189" max="8189" width="10.5703125" style="2" customWidth="1"/>
    <col min="8190" max="8326" width="0.85546875" style="2"/>
    <col min="8327" max="8327" width="1.7109375" style="2" customWidth="1"/>
    <col min="8328" max="8331" width="0.85546875" style="2"/>
    <col min="8332" max="8332" width="2.7109375" style="2" bestFit="1" customWidth="1"/>
    <col min="8333" max="8395" width="0.85546875" style="2"/>
    <col min="8396" max="8396" width="2" style="2" customWidth="1"/>
    <col min="8397" max="8407" width="0.85546875" style="2"/>
    <col min="8408" max="8408" width="2" style="2" customWidth="1"/>
    <col min="8409" max="8431" width="0.85546875" style="2"/>
    <col min="8432" max="8432" width="15.28515625" style="2" customWidth="1"/>
    <col min="8433" max="8437" width="0.85546875" style="2"/>
    <col min="8438" max="8438" width="7" style="2" customWidth="1"/>
    <col min="8439" max="8444" width="0.85546875" style="2"/>
    <col min="8445" max="8445" width="10.5703125" style="2" customWidth="1"/>
    <col min="8446" max="8582" width="0.85546875" style="2"/>
    <col min="8583" max="8583" width="1.7109375" style="2" customWidth="1"/>
    <col min="8584" max="8587" width="0.85546875" style="2"/>
    <col min="8588" max="8588" width="2.7109375" style="2" bestFit="1" customWidth="1"/>
    <col min="8589" max="8651" width="0.85546875" style="2"/>
    <col min="8652" max="8652" width="2" style="2" customWidth="1"/>
    <col min="8653" max="8663" width="0.85546875" style="2"/>
    <col min="8664" max="8664" width="2" style="2" customWidth="1"/>
    <col min="8665" max="8687" width="0.85546875" style="2"/>
    <col min="8688" max="8688" width="15.28515625" style="2" customWidth="1"/>
    <col min="8689" max="8693" width="0.85546875" style="2"/>
    <col min="8694" max="8694" width="7" style="2" customWidth="1"/>
    <col min="8695" max="8700" width="0.85546875" style="2"/>
    <col min="8701" max="8701" width="10.5703125" style="2" customWidth="1"/>
    <col min="8702" max="8838" width="0.85546875" style="2"/>
    <col min="8839" max="8839" width="1.7109375" style="2" customWidth="1"/>
    <col min="8840" max="8843" width="0.85546875" style="2"/>
    <col min="8844" max="8844" width="2.7109375" style="2" bestFit="1" customWidth="1"/>
    <col min="8845" max="8907" width="0.85546875" style="2"/>
    <col min="8908" max="8908" width="2" style="2" customWidth="1"/>
    <col min="8909" max="8919" width="0.85546875" style="2"/>
    <col min="8920" max="8920" width="2" style="2" customWidth="1"/>
    <col min="8921" max="8943" width="0.85546875" style="2"/>
    <col min="8944" max="8944" width="15.28515625" style="2" customWidth="1"/>
    <col min="8945" max="8949" width="0.85546875" style="2"/>
    <col min="8950" max="8950" width="7" style="2" customWidth="1"/>
    <col min="8951" max="8956" width="0.85546875" style="2"/>
    <col min="8957" max="8957" width="10.5703125" style="2" customWidth="1"/>
    <col min="8958" max="9094" width="0.85546875" style="2"/>
    <col min="9095" max="9095" width="1.7109375" style="2" customWidth="1"/>
    <col min="9096" max="9099" width="0.85546875" style="2"/>
    <col min="9100" max="9100" width="2.7109375" style="2" bestFit="1" customWidth="1"/>
    <col min="9101" max="9163" width="0.85546875" style="2"/>
    <col min="9164" max="9164" width="2" style="2" customWidth="1"/>
    <col min="9165" max="9175" width="0.85546875" style="2"/>
    <col min="9176" max="9176" width="2" style="2" customWidth="1"/>
    <col min="9177" max="9199" width="0.85546875" style="2"/>
    <col min="9200" max="9200" width="15.28515625" style="2" customWidth="1"/>
    <col min="9201" max="9205" width="0.85546875" style="2"/>
    <col min="9206" max="9206" width="7" style="2" customWidth="1"/>
    <col min="9207" max="9212" width="0.85546875" style="2"/>
    <col min="9213" max="9213" width="10.5703125" style="2" customWidth="1"/>
    <col min="9214" max="9350" width="0.85546875" style="2"/>
    <col min="9351" max="9351" width="1.7109375" style="2" customWidth="1"/>
    <col min="9352" max="9355" width="0.85546875" style="2"/>
    <col min="9356" max="9356" width="2.7109375" style="2" bestFit="1" customWidth="1"/>
    <col min="9357" max="9419" width="0.85546875" style="2"/>
    <col min="9420" max="9420" width="2" style="2" customWidth="1"/>
    <col min="9421" max="9431" width="0.85546875" style="2"/>
    <col min="9432" max="9432" width="2" style="2" customWidth="1"/>
    <col min="9433" max="9455" width="0.85546875" style="2"/>
    <col min="9456" max="9456" width="15.28515625" style="2" customWidth="1"/>
    <col min="9457" max="9461" width="0.85546875" style="2"/>
    <col min="9462" max="9462" width="7" style="2" customWidth="1"/>
    <col min="9463" max="9468" width="0.85546875" style="2"/>
    <col min="9469" max="9469" width="10.5703125" style="2" customWidth="1"/>
    <col min="9470" max="9606" width="0.85546875" style="2"/>
    <col min="9607" max="9607" width="1.7109375" style="2" customWidth="1"/>
    <col min="9608" max="9611" width="0.85546875" style="2"/>
    <col min="9612" max="9612" width="2.7109375" style="2" bestFit="1" customWidth="1"/>
    <col min="9613" max="9675" width="0.85546875" style="2"/>
    <col min="9676" max="9676" width="2" style="2" customWidth="1"/>
    <col min="9677" max="9687" width="0.85546875" style="2"/>
    <col min="9688" max="9688" width="2" style="2" customWidth="1"/>
    <col min="9689" max="9711" width="0.85546875" style="2"/>
    <col min="9712" max="9712" width="15.28515625" style="2" customWidth="1"/>
    <col min="9713" max="9717" width="0.85546875" style="2"/>
    <col min="9718" max="9718" width="7" style="2" customWidth="1"/>
    <col min="9719" max="9724" width="0.85546875" style="2"/>
    <col min="9725" max="9725" width="10.5703125" style="2" customWidth="1"/>
    <col min="9726" max="9862" width="0.85546875" style="2"/>
    <col min="9863" max="9863" width="1.7109375" style="2" customWidth="1"/>
    <col min="9864" max="9867" width="0.85546875" style="2"/>
    <col min="9868" max="9868" width="2.7109375" style="2" bestFit="1" customWidth="1"/>
    <col min="9869" max="9931" width="0.85546875" style="2"/>
    <col min="9932" max="9932" width="2" style="2" customWidth="1"/>
    <col min="9933" max="9943" width="0.85546875" style="2"/>
    <col min="9944" max="9944" width="2" style="2" customWidth="1"/>
    <col min="9945" max="9967" width="0.85546875" style="2"/>
    <col min="9968" max="9968" width="15.28515625" style="2" customWidth="1"/>
    <col min="9969" max="9973" width="0.85546875" style="2"/>
    <col min="9974" max="9974" width="7" style="2" customWidth="1"/>
    <col min="9975" max="9980" width="0.85546875" style="2"/>
    <col min="9981" max="9981" width="10.5703125" style="2" customWidth="1"/>
    <col min="9982" max="10118" width="0.85546875" style="2"/>
    <col min="10119" max="10119" width="1.7109375" style="2" customWidth="1"/>
    <col min="10120" max="10123" width="0.85546875" style="2"/>
    <col min="10124" max="10124" width="2.7109375" style="2" bestFit="1" customWidth="1"/>
    <col min="10125" max="10187" width="0.85546875" style="2"/>
    <col min="10188" max="10188" width="2" style="2" customWidth="1"/>
    <col min="10189" max="10199" width="0.85546875" style="2"/>
    <col min="10200" max="10200" width="2" style="2" customWidth="1"/>
    <col min="10201" max="10223" width="0.85546875" style="2"/>
    <col min="10224" max="10224" width="15.28515625" style="2" customWidth="1"/>
    <col min="10225" max="10229" width="0.85546875" style="2"/>
    <col min="10230" max="10230" width="7" style="2" customWidth="1"/>
    <col min="10231" max="10236" width="0.85546875" style="2"/>
    <col min="10237" max="10237" width="10.5703125" style="2" customWidth="1"/>
    <col min="10238" max="10374" width="0.85546875" style="2"/>
    <col min="10375" max="10375" width="1.7109375" style="2" customWidth="1"/>
    <col min="10376" max="10379" width="0.85546875" style="2"/>
    <col min="10380" max="10380" width="2.7109375" style="2" bestFit="1" customWidth="1"/>
    <col min="10381" max="10443" width="0.85546875" style="2"/>
    <col min="10444" max="10444" width="2" style="2" customWidth="1"/>
    <col min="10445" max="10455" width="0.85546875" style="2"/>
    <col min="10456" max="10456" width="2" style="2" customWidth="1"/>
    <col min="10457" max="10479" width="0.85546875" style="2"/>
    <col min="10480" max="10480" width="15.28515625" style="2" customWidth="1"/>
    <col min="10481" max="10485" width="0.85546875" style="2"/>
    <col min="10486" max="10486" width="7" style="2" customWidth="1"/>
    <col min="10487" max="10492" width="0.85546875" style="2"/>
    <col min="10493" max="10493" width="10.5703125" style="2" customWidth="1"/>
    <col min="10494" max="10630" width="0.85546875" style="2"/>
    <col min="10631" max="10631" width="1.7109375" style="2" customWidth="1"/>
    <col min="10632" max="10635" width="0.85546875" style="2"/>
    <col min="10636" max="10636" width="2.7109375" style="2" bestFit="1" customWidth="1"/>
    <col min="10637" max="10699" width="0.85546875" style="2"/>
    <col min="10700" max="10700" width="2" style="2" customWidth="1"/>
    <col min="10701" max="10711" width="0.85546875" style="2"/>
    <col min="10712" max="10712" width="2" style="2" customWidth="1"/>
    <col min="10713" max="10735" width="0.85546875" style="2"/>
    <col min="10736" max="10736" width="15.28515625" style="2" customWidth="1"/>
    <col min="10737" max="10741" width="0.85546875" style="2"/>
    <col min="10742" max="10742" width="7" style="2" customWidth="1"/>
    <col min="10743" max="10748" width="0.85546875" style="2"/>
    <col min="10749" max="10749" width="10.5703125" style="2" customWidth="1"/>
    <col min="10750" max="10886" width="0.85546875" style="2"/>
    <col min="10887" max="10887" width="1.7109375" style="2" customWidth="1"/>
    <col min="10888" max="10891" width="0.85546875" style="2"/>
    <col min="10892" max="10892" width="2.7109375" style="2" bestFit="1" customWidth="1"/>
    <col min="10893" max="10955" width="0.85546875" style="2"/>
    <col min="10956" max="10956" width="2" style="2" customWidth="1"/>
    <col min="10957" max="10967" width="0.85546875" style="2"/>
    <col min="10968" max="10968" width="2" style="2" customWidth="1"/>
    <col min="10969" max="10991" width="0.85546875" style="2"/>
    <col min="10992" max="10992" width="15.28515625" style="2" customWidth="1"/>
    <col min="10993" max="10997" width="0.85546875" style="2"/>
    <col min="10998" max="10998" width="7" style="2" customWidth="1"/>
    <col min="10999" max="11004" width="0.85546875" style="2"/>
    <col min="11005" max="11005" width="10.5703125" style="2" customWidth="1"/>
    <col min="11006" max="11142" width="0.85546875" style="2"/>
    <col min="11143" max="11143" width="1.7109375" style="2" customWidth="1"/>
    <col min="11144" max="11147" width="0.85546875" style="2"/>
    <col min="11148" max="11148" width="2.7109375" style="2" bestFit="1" customWidth="1"/>
    <col min="11149" max="11211" width="0.85546875" style="2"/>
    <col min="11212" max="11212" width="2" style="2" customWidth="1"/>
    <col min="11213" max="11223" width="0.85546875" style="2"/>
    <col min="11224" max="11224" width="2" style="2" customWidth="1"/>
    <col min="11225" max="11247" width="0.85546875" style="2"/>
    <col min="11248" max="11248" width="15.28515625" style="2" customWidth="1"/>
    <col min="11249" max="11253" width="0.85546875" style="2"/>
    <col min="11254" max="11254" width="7" style="2" customWidth="1"/>
    <col min="11255" max="11260" width="0.85546875" style="2"/>
    <col min="11261" max="11261" width="10.5703125" style="2" customWidth="1"/>
    <col min="11262" max="11398" width="0.85546875" style="2"/>
    <col min="11399" max="11399" width="1.7109375" style="2" customWidth="1"/>
    <col min="11400" max="11403" width="0.85546875" style="2"/>
    <col min="11404" max="11404" width="2.7109375" style="2" bestFit="1" customWidth="1"/>
    <col min="11405" max="11467" width="0.85546875" style="2"/>
    <col min="11468" max="11468" width="2" style="2" customWidth="1"/>
    <col min="11469" max="11479" width="0.85546875" style="2"/>
    <col min="11480" max="11480" width="2" style="2" customWidth="1"/>
    <col min="11481" max="11503" width="0.85546875" style="2"/>
    <col min="11504" max="11504" width="15.28515625" style="2" customWidth="1"/>
    <col min="11505" max="11509" width="0.85546875" style="2"/>
    <col min="11510" max="11510" width="7" style="2" customWidth="1"/>
    <col min="11511" max="11516" width="0.85546875" style="2"/>
    <col min="11517" max="11517" width="10.5703125" style="2" customWidth="1"/>
    <col min="11518" max="11654" width="0.85546875" style="2"/>
    <col min="11655" max="11655" width="1.7109375" style="2" customWidth="1"/>
    <col min="11656" max="11659" width="0.85546875" style="2"/>
    <col min="11660" max="11660" width="2.7109375" style="2" bestFit="1" customWidth="1"/>
    <col min="11661" max="11723" width="0.85546875" style="2"/>
    <col min="11724" max="11724" width="2" style="2" customWidth="1"/>
    <col min="11725" max="11735" width="0.85546875" style="2"/>
    <col min="11736" max="11736" width="2" style="2" customWidth="1"/>
    <col min="11737" max="11759" width="0.85546875" style="2"/>
    <col min="11760" max="11760" width="15.28515625" style="2" customWidth="1"/>
    <col min="11761" max="11765" width="0.85546875" style="2"/>
    <col min="11766" max="11766" width="7" style="2" customWidth="1"/>
    <col min="11767" max="11772" width="0.85546875" style="2"/>
    <col min="11773" max="11773" width="10.5703125" style="2" customWidth="1"/>
    <col min="11774" max="11910" width="0.85546875" style="2"/>
    <col min="11911" max="11911" width="1.7109375" style="2" customWidth="1"/>
    <col min="11912" max="11915" width="0.85546875" style="2"/>
    <col min="11916" max="11916" width="2.7109375" style="2" bestFit="1" customWidth="1"/>
    <col min="11917" max="11979" width="0.85546875" style="2"/>
    <col min="11980" max="11980" width="2" style="2" customWidth="1"/>
    <col min="11981" max="11991" width="0.85546875" style="2"/>
    <col min="11992" max="11992" width="2" style="2" customWidth="1"/>
    <col min="11993" max="12015" width="0.85546875" style="2"/>
    <col min="12016" max="12016" width="15.28515625" style="2" customWidth="1"/>
    <col min="12017" max="12021" width="0.85546875" style="2"/>
    <col min="12022" max="12022" width="7" style="2" customWidth="1"/>
    <col min="12023" max="12028" width="0.85546875" style="2"/>
    <col min="12029" max="12029" width="10.5703125" style="2" customWidth="1"/>
    <col min="12030" max="12166" width="0.85546875" style="2"/>
    <col min="12167" max="12167" width="1.7109375" style="2" customWidth="1"/>
    <col min="12168" max="12171" width="0.85546875" style="2"/>
    <col min="12172" max="12172" width="2.7109375" style="2" bestFit="1" customWidth="1"/>
    <col min="12173" max="12235" width="0.85546875" style="2"/>
    <col min="12236" max="12236" width="2" style="2" customWidth="1"/>
    <col min="12237" max="12247" width="0.85546875" style="2"/>
    <col min="12248" max="12248" width="2" style="2" customWidth="1"/>
    <col min="12249" max="12271" width="0.85546875" style="2"/>
    <col min="12272" max="12272" width="15.28515625" style="2" customWidth="1"/>
    <col min="12273" max="12277" width="0.85546875" style="2"/>
    <col min="12278" max="12278" width="7" style="2" customWidth="1"/>
    <col min="12279" max="12284" width="0.85546875" style="2"/>
    <col min="12285" max="12285" width="10.5703125" style="2" customWidth="1"/>
    <col min="12286" max="12422" width="0.85546875" style="2"/>
    <col min="12423" max="12423" width="1.7109375" style="2" customWidth="1"/>
    <col min="12424" max="12427" width="0.85546875" style="2"/>
    <col min="12428" max="12428" width="2.7109375" style="2" bestFit="1" customWidth="1"/>
    <col min="12429" max="12491" width="0.85546875" style="2"/>
    <col min="12492" max="12492" width="2" style="2" customWidth="1"/>
    <col min="12493" max="12503" width="0.85546875" style="2"/>
    <col min="12504" max="12504" width="2" style="2" customWidth="1"/>
    <col min="12505" max="12527" width="0.85546875" style="2"/>
    <col min="12528" max="12528" width="15.28515625" style="2" customWidth="1"/>
    <col min="12529" max="12533" width="0.85546875" style="2"/>
    <col min="12534" max="12534" width="7" style="2" customWidth="1"/>
    <col min="12535" max="12540" width="0.85546875" style="2"/>
    <col min="12541" max="12541" width="10.5703125" style="2" customWidth="1"/>
    <col min="12542" max="12678" width="0.85546875" style="2"/>
    <col min="12679" max="12679" width="1.7109375" style="2" customWidth="1"/>
    <col min="12680" max="12683" width="0.85546875" style="2"/>
    <col min="12684" max="12684" width="2.7109375" style="2" bestFit="1" customWidth="1"/>
    <col min="12685" max="12747" width="0.85546875" style="2"/>
    <col min="12748" max="12748" width="2" style="2" customWidth="1"/>
    <col min="12749" max="12759" width="0.85546875" style="2"/>
    <col min="12760" max="12760" width="2" style="2" customWidth="1"/>
    <col min="12761" max="12783" width="0.85546875" style="2"/>
    <col min="12784" max="12784" width="15.28515625" style="2" customWidth="1"/>
    <col min="12785" max="12789" width="0.85546875" style="2"/>
    <col min="12790" max="12790" width="7" style="2" customWidth="1"/>
    <col min="12791" max="12796" width="0.85546875" style="2"/>
    <col min="12797" max="12797" width="10.5703125" style="2" customWidth="1"/>
    <col min="12798" max="12934" width="0.85546875" style="2"/>
    <col min="12935" max="12935" width="1.7109375" style="2" customWidth="1"/>
    <col min="12936" max="12939" width="0.85546875" style="2"/>
    <col min="12940" max="12940" width="2.7109375" style="2" bestFit="1" customWidth="1"/>
    <col min="12941" max="13003" width="0.85546875" style="2"/>
    <col min="13004" max="13004" width="2" style="2" customWidth="1"/>
    <col min="13005" max="13015" width="0.85546875" style="2"/>
    <col min="13016" max="13016" width="2" style="2" customWidth="1"/>
    <col min="13017" max="13039" width="0.85546875" style="2"/>
    <col min="13040" max="13040" width="15.28515625" style="2" customWidth="1"/>
    <col min="13041" max="13045" width="0.85546875" style="2"/>
    <col min="13046" max="13046" width="7" style="2" customWidth="1"/>
    <col min="13047" max="13052" width="0.85546875" style="2"/>
    <col min="13053" max="13053" width="10.5703125" style="2" customWidth="1"/>
    <col min="13054" max="13190" width="0.85546875" style="2"/>
    <col min="13191" max="13191" width="1.7109375" style="2" customWidth="1"/>
    <col min="13192" max="13195" width="0.85546875" style="2"/>
    <col min="13196" max="13196" width="2.7109375" style="2" bestFit="1" customWidth="1"/>
    <col min="13197" max="13259" width="0.85546875" style="2"/>
    <col min="13260" max="13260" width="2" style="2" customWidth="1"/>
    <col min="13261" max="13271" width="0.85546875" style="2"/>
    <col min="13272" max="13272" width="2" style="2" customWidth="1"/>
    <col min="13273" max="13295" width="0.85546875" style="2"/>
    <col min="13296" max="13296" width="15.28515625" style="2" customWidth="1"/>
    <col min="13297" max="13301" width="0.85546875" style="2"/>
    <col min="13302" max="13302" width="7" style="2" customWidth="1"/>
    <col min="13303" max="13308" width="0.85546875" style="2"/>
    <col min="13309" max="13309" width="10.5703125" style="2" customWidth="1"/>
    <col min="13310" max="13446" width="0.85546875" style="2"/>
    <col min="13447" max="13447" width="1.7109375" style="2" customWidth="1"/>
    <col min="13448" max="13451" width="0.85546875" style="2"/>
    <col min="13452" max="13452" width="2.7109375" style="2" bestFit="1" customWidth="1"/>
    <col min="13453" max="13515" width="0.85546875" style="2"/>
    <col min="13516" max="13516" width="2" style="2" customWidth="1"/>
    <col min="13517" max="13527" width="0.85546875" style="2"/>
    <col min="13528" max="13528" width="2" style="2" customWidth="1"/>
    <col min="13529" max="13551" width="0.85546875" style="2"/>
    <col min="13552" max="13552" width="15.28515625" style="2" customWidth="1"/>
    <col min="13553" max="13557" width="0.85546875" style="2"/>
    <col min="13558" max="13558" width="7" style="2" customWidth="1"/>
    <col min="13559" max="13564" width="0.85546875" style="2"/>
    <col min="13565" max="13565" width="10.5703125" style="2" customWidth="1"/>
    <col min="13566" max="13702" width="0.85546875" style="2"/>
    <col min="13703" max="13703" width="1.7109375" style="2" customWidth="1"/>
    <col min="13704" max="13707" width="0.85546875" style="2"/>
    <col min="13708" max="13708" width="2.7109375" style="2" bestFit="1" customWidth="1"/>
    <col min="13709" max="13771" width="0.85546875" style="2"/>
    <col min="13772" max="13772" width="2" style="2" customWidth="1"/>
    <col min="13773" max="13783" width="0.85546875" style="2"/>
    <col min="13784" max="13784" width="2" style="2" customWidth="1"/>
    <col min="13785" max="13807" width="0.85546875" style="2"/>
    <col min="13808" max="13808" width="15.28515625" style="2" customWidth="1"/>
    <col min="13809" max="13813" width="0.85546875" style="2"/>
    <col min="13814" max="13814" width="7" style="2" customWidth="1"/>
    <col min="13815" max="13820" width="0.85546875" style="2"/>
    <col min="13821" max="13821" width="10.5703125" style="2" customWidth="1"/>
    <col min="13822" max="13958" width="0.85546875" style="2"/>
    <col min="13959" max="13959" width="1.7109375" style="2" customWidth="1"/>
    <col min="13960" max="13963" width="0.85546875" style="2"/>
    <col min="13964" max="13964" width="2.7109375" style="2" bestFit="1" customWidth="1"/>
    <col min="13965" max="14027" width="0.85546875" style="2"/>
    <col min="14028" max="14028" width="2" style="2" customWidth="1"/>
    <col min="14029" max="14039" width="0.85546875" style="2"/>
    <col min="14040" max="14040" width="2" style="2" customWidth="1"/>
    <col min="14041" max="14063" width="0.85546875" style="2"/>
    <col min="14064" max="14064" width="15.28515625" style="2" customWidth="1"/>
    <col min="14065" max="14069" width="0.85546875" style="2"/>
    <col min="14070" max="14070" width="7" style="2" customWidth="1"/>
    <col min="14071" max="14076" width="0.85546875" style="2"/>
    <col min="14077" max="14077" width="10.5703125" style="2" customWidth="1"/>
    <col min="14078" max="14214" width="0.85546875" style="2"/>
    <col min="14215" max="14215" width="1.7109375" style="2" customWidth="1"/>
    <col min="14216" max="14219" width="0.85546875" style="2"/>
    <col min="14220" max="14220" width="2.7109375" style="2" bestFit="1" customWidth="1"/>
    <col min="14221" max="14283" width="0.85546875" style="2"/>
    <col min="14284" max="14284" width="2" style="2" customWidth="1"/>
    <col min="14285" max="14295" width="0.85546875" style="2"/>
    <col min="14296" max="14296" width="2" style="2" customWidth="1"/>
    <col min="14297" max="14319" width="0.85546875" style="2"/>
    <col min="14320" max="14320" width="15.28515625" style="2" customWidth="1"/>
    <col min="14321" max="14325" width="0.85546875" style="2"/>
    <col min="14326" max="14326" width="7" style="2" customWidth="1"/>
    <col min="14327" max="14332" width="0.85546875" style="2"/>
    <col min="14333" max="14333" width="10.5703125" style="2" customWidth="1"/>
    <col min="14334" max="14470" width="0.85546875" style="2"/>
    <col min="14471" max="14471" width="1.7109375" style="2" customWidth="1"/>
    <col min="14472" max="14475" width="0.85546875" style="2"/>
    <col min="14476" max="14476" width="2.7109375" style="2" bestFit="1" customWidth="1"/>
    <col min="14477" max="14539" width="0.85546875" style="2"/>
    <col min="14540" max="14540" width="2" style="2" customWidth="1"/>
    <col min="14541" max="14551" width="0.85546875" style="2"/>
    <col min="14552" max="14552" width="2" style="2" customWidth="1"/>
    <col min="14553" max="14575" width="0.85546875" style="2"/>
    <col min="14576" max="14576" width="15.28515625" style="2" customWidth="1"/>
    <col min="14577" max="14581" width="0.85546875" style="2"/>
    <col min="14582" max="14582" width="7" style="2" customWidth="1"/>
    <col min="14583" max="14588" width="0.85546875" style="2"/>
    <col min="14589" max="14589" width="10.5703125" style="2" customWidth="1"/>
    <col min="14590" max="14726" width="0.85546875" style="2"/>
    <col min="14727" max="14727" width="1.7109375" style="2" customWidth="1"/>
    <col min="14728" max="14731" width="0.85546875" style="2"/>
    <col min="14732" max="14732" width="2.7109375" style="2" bestFit="1" customWidth="1"/>
    <col min="14733" max="14795" width="0.85546875" style="2"/>
    <col min="14796" max="14796" width="2" style="2" customWidth="1"/>
    <col min="14797" max="14807" width="0.85546875" style="2"/>
    <col min="14808" max="14808" width="2" style="2" customWidth="1"/>
    <col min="14809" max="14831" width="0.85546875" style="2"/>
    <col min="14832" max="14832" width="15.28515625" style="2" customWidth="1"/>
    <col min="14833" max="14837" width="0.85546875" style="2"/>
    <col min="14838" max="14838" width="7" style="2" customWidth="1"/>
    <col min="14839" max="14844" width="0.85546875" style="2"/>
    <col min="14845" max="14845" width="10.5703125" style="2" customWidth="1"/>
    <col min="14846" max="14982" width="0.85546875" style="2"/>
    <col min="14983" max="14983" width="1.7109375" style="2" customWidth="1"/>
    <col min="14984" max="14987" width="0.85546875" style="2"/>
    <col min="14988" max="14988" width="2.7109375" style="2" bestFit="1" customWidth="1"/>
    <col min="14989" max="15051" width="0.85546875" style="2"/>
    <col min="15052" max="15052" width="2" style="2" customWidth="1"/>
    <col min="15053" max="15063" width="0.85546875" style="2"/>
    <col min="15064" max="15064" width="2" style="2" customWidth="1"/>
    <col min="15065" max="15087" width="0.85546875" style="2"/>
    <col min="15088" max="15088" width="15.28515625" style="2" customWidth="1"/>
    <col min="15089" max="15093" width="0.85546875" style="2"/>
    <col min="15094" max="15094" width="7" style="2" customWidth="1"/>
    <col min="15095" max="15100" width="0.85546875" style="2"/>
    <col min="15101" max="15101" width="10.5703125" style="2" customWidth="1"/>
    <col min="15102" max="15238" width="0.85546875" style="2"/>
    <col min="15239" max="15239" width="1.7109375" style="2" customWidth="1"/>
    <col min="15240" max="15243" width="0.85546875" style="2"/>
    <col min="15244" max="15244" width="2.7109375" style="2" bestFit="1" customWidth="1"/>
    <col min="15245" max="15307" width="0.85546875" style="2"/>
    <col min="15308" max="15308" width="2" style="2" customWidth="1"/>
    <col min="15309" max="15319" width="0.85546875" style="2"/>
    <col min="15320" max="15320" width="2" style="2" customWidth="1"/>
    <col min="15321" max="15343" width="0.85546875" style="2"/>
    <col min="15344" max="15344" width="15.28515625" style="2" customWidth="1"/>
    <col min="15345" max="15349" width="0.85546875" style="2"/>
    <col min="15350" max="15350" width="7" style="2" customWidth="1"/>
    <col min="15351" max="15356" width="0.85546875" style="2"/>
    <col min="15357" max="15357" width="10.5703125" style="2" customWidth="1"/>
    <col min="15358" max="15494" width="0.85546875" style="2"/>
    <col min="15495" max="15495" width="1.7109375" style="2" customWidth="1"/>
    <col min="15496" max="15499" width="0.85546875" style="2"/>
    <col min="15500" max="15500" width="2.7109375" style="2" bestFit="1" customWidth="1"/>
    <col min="15501" max="15563" width="0.85546875" style="2"/>
    <col min="15564" max="15564" width="2" style="2" customWidth="1"/>
    <col min="15565" max="15575" width="0.85546875" style="2"/>
    <col min="15576" max="15576" width="2" style="2" customWidth="1"/>
    <col min="15577" max="15599" width="0.85546875" style="2"/>
    <col min="15600" max="15600" width="15.28515625" style="2" customWidth="1"/>
    <col min="15601" max="15605" width="0.85546875" style="2"/>
    <col min="15606" max="15606" width="7" style="2" customWidth="1"/>
    <col min="15607" max="15612" width="0.85546875" style="2"/>
    <col min="15613" max="15613" width="10.5703125" style="2" customWidth="1"/>
    <col min="15614" max="15750" width="0.85546875" style="2"/>
    <col min="15751" max="15751" width="1.7109375" style="2" customWidth="1"/>
    <col min="15752" max="15755" width="0.85546875" style="2"/>
    <col min="15756" max="15756" width="2.7109375" style="2" bestFit="1" customWidth="1"/>
    <col min="15757" max="15819" width="0.85546875" style="2"/>
    <col min="15820" max="15820" width="2" style="2" customWidth="1"/>
    <col min="15821" max="15831" width="0.85546875" style="2"/>
    <col min="15832" max="15832" width="2" style="2" customWidth="1"/>
    <col min="15833" max="15855" width="0.85546875" style="2"/>
    <col min="15856" max="15856" width="15.28515625" style="2" customWidth="1"/>
    <col min="15857" max="15861" width="0.85546875" style="2"/>
    <col min="15862" max="15862" width="7" style="2" customWidth="1"/>
    <col min="15863" max="15868" width="0.85546875" style="2"/>
    <col min="15869" max="15869" width="10.5703125" style="2" customWidth="1"/>
    <col min="15870" max="16006" width="0.85546875" style="2"/>
    <col min="16007" max="16007" width="1.7109375" style="2" customWidth="1"/>
    <col min="16008" max="16011" width="0.85546875" style="2"/>
    <col min="16012" max="16012" width="2.7109375" style="2" bestFit="1" customWidth="1"/>
    <col min="16013" max="16075" width="0.85546875" style="2"/>
    <col min="16076" max="16076" width="2" style="2" customWidth="1"/>
    <col min="16077" max="16087" width="0.85546875" style="2"/>
    <col min="16088" max="16088" width="2" style="2" customWidth="1"/>
    <col min="16089" max="16111" width="0.85546875" style="2"/>
    <col min="16112" max="16112" width="15.28515625" style="2" customWidth="1"/>
    <col min="16113" max="16117" width="0.85546875" style="2"/>
    <col min="16118" max="16118" width="7" style="2" customWidth="1"/>
    <col min="16119" max="16124" width="0.85546875" style="2"/>
    <col min="16125" max="16125" width="10.5703125" style="2" customWidth="1"/>
    <col min="16126" max="16384" width="0.85546875" style="2"/>
  </cols>
  <sheetData>
    <row r="1" spans="1:108" s="18" customFormat="1" ht="12" customHeight="1" x14ac:dyDescent="0.2">
      <c r="BO1" s="18" t="s">
        <v>62</v>
      </c>
    </row>
    <row r="2" spans="1:108" s="18" customFormat="1" ht="12" customHeight="1" x14ac:dyDescent="0.2">
      <c r="BO2" s="18" t="s">
        <v>63</v>
      </c>
    </row>
    <row r="3" spans="1:108" s="18" customFormat="1" ht="12" customHeight="1" x14ac:dyDescent="0.2">
      <c r="BO3" s="18" t="s">
        <v>64</v>
      </c>
    </row>
    <row r="4" spans="1:108" ht="21" customHeight="1" x14ac:dyDescent="0.25"/>
    <row r="5" spans="1:108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</row>
    <row r="6" spans="1:108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</row>
    <row r="7" spans="1:108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</row>
    <row r="8" spans="1:108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</row>
    <row r="9" spans="1:108" ht="21" customHeight="1" x14ac:dyDescent="0.25"/>
    <row r="10" spans="1:108" x14ac:dyDescent="0.25">
      <c r="C10" s="52" t="s">
        <v>69</v>
      </c>
      <c r="D10" s="52"/>
      <c r="AG10" s="137" t="s">
        <v>70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</row>
    <row r="11" spans="1:108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</row>
    <row r="12" spans="1:108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</row>
    <row r="13" spans="1:108" x14ac:dyDescent="0.25">
      <c r="C13" s="52" t="s">
        <v>75</v>
      </c>
      <c r="D13" s="52"/>
      <c r="AQ13" s="140" t="s">
        <v>196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197</v>
      </c>
      <c r="BB13" s="140"/>
      <c r="BC13" s="140"/>
      <c r="BD13" s="140"/>
      <c r="BE13" s="140"/>
      <c r="BF13" s="140"/>
      <c r="BG13" s="140"/>
      <c r="BH13" s="140"/>
      <c r="BI13" s="2" t="s">
        <v>79</v>
      </c>
    </row>
    <row r="14" spans="1:108" ht="15" customHeight="1" x14ac:dyDescent="0.25"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</row>
    <row r="15" spans="1:108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5"/>
      <c r="BI15" s="143" t="s">
        <v>80</v>
      </c>
      <c r="BJ15" s="144"/>
      <c r="BK15" s="144"/>
      <c r="BL15" s="144"/>
      <c r="BM15" s="144"/>
      <c r="BN15" s="144"/>
      <c r="BO15" s="144"/>
      <c r="BP15" s="144"/>
      <c r="BQ15" s="144"/>
      <c r="BR15" s="144"/>
      <c r="BS15" s="145"/>
      <c r="BT15" s="150" t="s">
        <v>195</v>
      </c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2"/>
      <c r="CN15" s="143" t="s">
        <v>82</v>
      </c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5"/>
    </row>
    <row r="16" spans="1:108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8"/>
      <c r="BI16" s="146"/>
      <c r="BJ16" s="147"/>
      <c r="BK16" s="147"/>
      <c r="BL16" s="147"/>
      <c r="BM16" s="147"/>
      <c r="BN16" s="147"/>
      <c r="BO16" s="147"/>
      <c r="BP16" s="147"/>
      <c r="BQ16" s="147"/>
      <c r="BR16" s="147"/>
      <c r="BS16" s="148"/>
      <c r="BT16" s="150" t="s">
        <v>83</v>
      </c>
      <c r="BU16" s="151"/>
      <c r="BV16" s="151"/>
      <c r="BW16" s="151"/>
      <c r="BX16" s="151"/>
      <c r="BY16" s="151"/>
      <c r="BZ16" s="151"/>
      <c r="CA16" s="151"/>
      <c r="CB16" s="151"/>
      <c r="CC16" s="152"/>
      <c r="CD16" s="150" t="s">
        <v>84</v>
      </c>
      <c r="CE16" s="151"/>
      <c r="CF16" s="151"/>
      <c r="CG16" s="151"/>
      <c r="CH16" s="151"/>
      <c r="CI16" s="151"/>
      <c r="CJ16" s="151"/>
      <c r="CK16" s="151"/>
      <c r="CL16" s="151"/>
      <c r="CM16" s="152"/>
      <c r="CN16" s="166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8"/>
    </row>
    <row r="17" spans="1:108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105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12"/>
      <c r="BI17" s="150" t="s">
        <v>86</v>
      </c>
      <c r="BJ17" s="151"/>
      <c r="BK17" s="151"/>
      <c r="BL17" s="151"/>
      <c r="BM17" s="151"/>
      <c r="BN17" s="151"/>
      <c r="BO17" s="151"/>
      <c r="BP17" s="151"/>
      <c r="BQ17" s="151"/>
      <c r="BR17" s="151"/>
      <c r="BS17" s="152"/>
      <c r="BT17" s="150" t="s">
        <v>86</v>
      </c>
      <c r="BU17" s="151"/>
      <c r="BV17" s="151"/>
      <c r="BW17" s="151"/>
      <c r="BX17" s="151"/>
      <c r="BY17" s="151"/>
      <c r="BZ17" s="151"/>
      <c r="CA17" s="151"/>
      <c r="CB17" s="151"/>
      <c r="CC17" s="152"/>
      <c r="CD17" s="150" t="s">
        <v>86</v>
      </c>
      <c r="CE17" s="151"/>
      <c r="CF17" s="151"/>
      <c r="CG17" s="151"/>
      <c r="CH17" s="151"/>
      <c r="CI17" s="151"/>
      <c r="CJ17" s="151"/>
      <c r="CK17" s="151"/>
      <c r="CL17" s="151"/>
      <c r="CM17" s="152"/>
      <c r="CN17" s="173" t="s">
        <v>86</v>
      </c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5"/>
    </row>
    <row r="18" spans="1:108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106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07"/>
      <c r="BI18" s="157" t="s">
        <v>9</v>
      </c>
      <c r="BJ18" s="158"/>
      <c r="BK18" s="158"/>
      <c r="BL18" s="158"/>
      <c r="BM18" s="158"/>
      <c r="BN18" s="158"/>
      <c r="BO18" s="158"/>
      <c r="BP18" s="158"/>
      <c r="BQ18" s="158"/>
      <c r="BR18" s="158"/>
      <c r="BS18" s="159"/>
      <c r="BT18" s="160">
        <f>BT19+BT37+BT53</f>
        <v>61123.586706007394</v>
      </c>
      <c r="BU18" s="275"/>
      <c r="BV18" s="275"/>
      <c r="BW18" s="275"/>
      <c r="BX18" s="275"/>
      <c r="BY18" s="275"/>
      <c r="BZ18" s="275"/>
      <c r="CA18" s="275"/>
      <c r="CB18" s="275"/>
      <c r="CC18" s="276"/>
      <c r="CD18" s="160">
        <f>CD19+CD37+CD53</f>
        <v>74751.232708502939</v>
      </c>
      <c r="CE18" s="158"/>
      <c r="CF18" s="158"/>
      <c r="CG18" s="158"/>
      <c r="CH18" s="158"/>
      <c r="CI18" s="158"/>
      <c r="CJ18" s="158"/>
      <c r="CK18" s="158"/>
      <c r="CL18" s="158"/>
      <c r="CM18" s="159"/>
      <c r="CN18" s="161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3"/>
    </row>
    <row r="19" spans="1:108" s="68" customFormat="1" ht="28.5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110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11"/>
      <c r="BI19" s="193" t="s">
        <v>9</v>
      </c>
      <c r="BJ19" s="194"/>
      <c r="BK19" s="194"/>
      <c r="BL19" s="194"/>
      <c r="BM19" s="194"/>
      <c r="BN19" s="194"/>
      <c r="BO19" s="194"/>
      <c r="BP19" s="194"/>
      <c r="BQ19" s="194"/>
      <c r="BR19" s="194"/>
      <c r="BS19" s="195"/>
      <c r="BT19" s="196">
        <f>BT20+BT25+BT27+BT35+BT36</f>
        <v>57934.138706007398</v>
      </c>
      <c r="BU19" s="194"/>
      <c r="BV19" s="194"/>
      <c r="BW19" s="194"/>
      <c r="BX19" s="194"/>
      <c r="BY19" s="194"/>
      <c r="BZ19" s="194"/>
      <c r="CA19" s="194"/>
      <c r="CB19" s="194"/>
      <c r="CC19" s="195"/>
      <c r="CD19" s="196">
        <f>CD20+CD25+CD27+CD35+CD36</f>
        <v>52351.272397674635</v>
      </c>
      <c r="CE19" s="194"/>
      <c r="CF19" s="194"/>
      <c r="CG19" s="194"/>
      <c r="CH19" s="194"/>
      <c r="CI19" s="194"/>
      <c r="CJ19" s="194"/>
      <c r="CK19" s="194"/>
      <c r="CL19" s="194"/>
      <c r="CM19" s="195"/>
      <c r="CN19" s="197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9"/>
    </row>
    <row r="20" spans="1:108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108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09"/>
      <c r="BI20" s="180" t="s">
        <v>9</v>
      </c>
      <c r="BJ20" s="181"/>
      <c r="BK20" s="181"/>
      <c r="BL20" s="181"/>
      <c r="BM20" s="181"/>
      <c r="BN20" s="181"/>
      <c r="BO20" s="181"/>
      <c r="BP20" s="181"/>
      <c r="BQ20" s="181"/>
      <c r="BR20" s="181"/>
      <c r="BS20" s="182"/>
      <c r="BT20" s="183">
        <f>BT21+BT22+BT23</f>
        <v>21735.156296007393</v>
      </c>
      <c r="BU20" s="184"/>
      <c r="BV20" s="184"/>
      <c r="BW20" s="184"/>
      <c r="BX20" s="184"/>
      <c r="BY20" s="184"/>
      <c r="BZ20" s="184"/>
      <c r="CA20" s="184"/>
      <c r="CB20" s="184"/>
      <c r="CC20" s="185"/>
      <c r="CD20" s="183">
        <f>CD21+CD22+CD23</f>
        <v>12007.585684178885</v>
      </c>
      <c r="CE20" s="184"/>
      <c r="CF20" s="184"/>
      <c r="CG20" s="184"/>
      <c r="CH20" s="184"/>
      <c r="CI20" s="184"/>
      <c r="CJ20" s="184"/>
      <c r="CK20" s="184"/>
      <c r="CL20" s="184"/>
      <c r="CM20" s="185"/>
      <c r="CN20" s="186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8"/>
    </row>
    <row r="21" spans="1:108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105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12"/>
      <c r="BI21" s="150" t="s">
        <v>9</v>
      </c>
      <c r="BJ21" s="151"/>
      <c r="BK21" s="151"/>
      <c r="BL21" s="151"/>
      <c r="BM21" s="151"/>
      <c r="BN21" s="151"/>
      <c r="BO21" s="151"/>
      <c r="BP21" s="151"/>
      <c r="BQ21" s="151"/>
      <c r="BR21" s="151"/>
      <c r="BS21" s="152"/>
      <c r="BT21" s="200">
        <v>3633.64</v>
      </c>
      <c r="BU21" s="201"/>
      <c r="BV21" s="201"/>
      <c r="BW21" s="201"/>
      <c r="BX21" s="201"/>
      <c r="BY21" s="201"/>
      <c r="BZ21" s="201"/>
      <c r="CA21" s="201"/>
      <c r="CB21" s="201"/>
      <c r="CC21" s="202"/>
      <c r="CD21" s="200">
        <v>1782.7410793622946</v>
      </c>
      <c r="CE21" s="201"/>
      <c r="CF21" s="201"/>
      <c r="CG21" s="201"/>
      <c r="CH21" s="201"/>
      <c r="CI21" s="201"/>
      <c r="CJ21" s="201"/>
      <c r="CK21" s="201"/>
      <c r="CL21" s="201"/>
      <c r="CM21" s="202"/>
      <c r="CN21" s="206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8"/>
    </row>
    <row r="22" spans="1:108" s="53" customFormat="1" ht="1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105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12"/>
      <c r="BI22" s="150" t="s">
        <v>9</v>
      </c>
      <c r="BJ22" s="151"/>
      <c r="BK22" s="151"/>
      <c r="BL22" s="151"/>
      <c r="BM22" s="151"/>
      <c r="BN22" s="151"/>
      <c r="BO22" s="151"/>
      <c r="BP22" s="151"/>
      <c r="BQ22" s="151"/>
      <c r="BR22" s="151"/>
      <c r="BS22" s="152"/>
      <c r="BT22" s="200"/>
      <c r="BU22" s="201"/>
      <c r="BV22" s="201"/>
      <c r="BW22" s="201"/>
      <c r="BX22" s="201"/>
      <c r="BY22" s="201"/>
      <c r="BZ22" s="201"/>
      <c r="CA22" s="201"/>
      <c r="CB22" s="201"/>
      <c r="CC22" s="202"/>
      <c r="CD22" s="203"/>
      <c r="CE22" s="204"/>
      <c r="CF22" s="204"/>
      <c r="CG22" s="204"/>
      <c r="CH22" s="204"/>
      <c r="CI22" s="204"/>
      <c r="CJ22" s="204"/>
      <c r="CK22" s="204"/>
      <c r="CL22" s="204"/>
      <c r="CM22" s="205"/>
      <c r="CN22" s="206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8"/>
    </row>
    <row r="23" spans="1:108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105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12"/>
      <c r="BI23" s="150" t="s">
        <v>9</v>
      </c>
      <c r="BJ23" s="151"/>
      <c r="BK23" s="151"/>
      <c r="BL23" s="151"/>
      <c r="BM23" s="151"/>
      <c r="BN23" s="151"/>
      <c r="BO23" s="151"/>
      <c r="BP23" s="151"/>
      <c r="BQ23" s="151"/>
      <c r="BR23" s="151"/>
      <c r="BS23" s="152"/>
      <c r="BT23" s="200">
        <v>18101.516296007394</v>
      </c>
      <c r="BU23" s="201"/>
      <c r="BV23" s="201"/>
      <c r="BW23" s="201"/>
      <c r="BX23" s="201"/>
      <c r="BY23" s="201"/>
      <c r="BZ23" s="201"/>
      <c r="CA23" s="201"/>
      <c r="CB23" s="201"/>
      <c r="CC23" s="202"/>
      <c r="CD23" s="200">
        <v>10224.84460481659</v>
      </c>
      <c r="CE23" s="201"/>
      <c r="CF23" s="201"/>
      <c r="CG23" s="201"/>
      <c r="CH23" s="201"/>
      <c r="CI23" s="201"/>
      <c r="CJ23" s="201"/>
      <c r="CK23" s="201"/>
      <c r="CL23" s="201"/>
      <c r="CM23" s="202"/>
      <c r="CN23" s="209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8"/>
    </row>
    <row r="24" spans="1:108" s="53" customFormat="1" ht="15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105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12"/>
      <c r="BI24" s="150" t="s">
        <v>9</v>
      </c>
      <c r="BJ24" s="151"/>
      <c r="BK24" s="151"/>
      <c r="BL24" s="151"/>
      <c r="BM24" s="151"/>
      <c r="BN24" s="151"/>
      <c r="BO24" s="151"/>
      <c r="BP24" s="151"/>
      <c r="BQ24" s="151"/>
      <c r="BR24" s="151"/>
      <c r="BS24" s="152"/>
      <c r="BT24" s="214">
        <v>15552.260308490337</v>
      </c>
      <c r="BU24" s="215"/>
      <c r="BV24" s="215"/>
      <c r="BW24" s="215"/>
      <c r="BX24" s="215"/>
      <c r="BY24" s="215"/>
      <c r="BZ24" s="215"/>
      <c r="CA24" s="215"/>
      <c r="CB24" s="215"/>
      <c r="CC24" s="216"/>
      <c r="CD24" s="200">
        <v>8719.7427530906734</v>
      </c>
      <c r="CE24" s="201"/>
      <c r="CF24" s="201"/>
      <c r="CG24" s="201"/>
      <c r="CH24" s="201"/>
      <c r="CI24" s="201"/>
      <c r="CJ24" s="201"/>
      <c r="CK24" s="201"/>
      <c r="CL24" s="201"/>
      <c r="CM24" s="202"/>
      <c r="CN24" s="206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8"/>
    </row>
    <row r="25" spans="1:108" s="74" customFormat="1" ht="1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108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09"/>
      <c r="BI25" s="180" t="s">
        <v>9</v>
      </c>
      <c r="BJ25" s="181"/>
      <c r="BK25" s="181"/>
      <c r="BL25" s="181"/>
      <c r="BM25" s="181"/>
      <c r="BN25" s="181"/>
      <c r="BO25" s="181"/>
      <c r="BP25" s="181"/>
      <c r="BQ25" s="181"/>
      <c r="BR25" s="181"/>
      <c r="BS25" s="182"/>
      <c r="BT25" s="183">
        <v>31711.72</v>
      </c>
      <c r="BU25" s="184"/>
      <c r="BV25" s="184"/>
      <c r="BW25" s="184"/>
      <c r="BX25" s="184"/>
      <c r="BY25" s="184"/>
      <c r="BZ25" s="184"/>
      <c r="CA25" s="184"/>
      <c r="CB25" s="184"/>
      <c r="CC25" s="185"/>
      <c r="CD25" s="272">
        <v>36491.920630492867</v>
      </c>
      <c r="CE25" s="273"/>
      <c r="CF25" s="273"/>
      <c r="CG25" s="273"/>
      <c r="CH25" s="273"/>
      <c r="CI25" s="273"/>
      <c r="CJ25" s="273"/>
      <c r="CK25" s="273"/>
      <c r="CL25" s="273"/>
      <c r="CM25" s="274"/>
      <c r="CN25" s="186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8"/>
    </row>
    <row r="26" spans="1:108" s="53" customFormat="1" ht="1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105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12"/>
      <c r="BI26" s="150" t="s">
        <v>9</v>
      </c>
      <c r="BJ26" s="151"/>
      <c r="BK26" s="151"/>
      <c r="BL26" s="151"/>
      <c r="BM26" s="151"/>
      <c r="BN26" s="151"/>
      <c r="BO26" s="151"/>
      <c r="BP26" s="151"/>
      <c r="BQ26" s="151"/>
      <c r="BR26" s="151"/>
      <c r="BS26" s="152"/>
      <c r="BT26" s="200"/>
      <c r="BU26" s="201"/>
      <c r="BV26" s="201"/>
      <c r="BW26" s="201"/>
      <c r="BX26" s="201"/>
      <c r="BY26" s="201"/>
      <c r="BZ26" s="201"/>
      <c r="CA26" s="201"/>
      <c r="CB26" s="201"/>
      <c r="CC26" s="202"/>
      <c r="CD26" s="200"/>
      <c r="CE26" s="201"/>
      <c r="CF26" s="201"/>
      <c r="CG26" s="201"/>
      <c r="CH26" s="201"/>
      <c r="CI26" s="201"/>
      <c r="CJ26" s="201"/>
      <c r="CK26" s="201"/>
      <c r="CL26" s="201"/>
      <c r="CM26" s="202"/>
      <c r="CN26" s="206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8"/>
    </row>
    <row r="27" spans="1:108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108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09"/>
      <c r="BI27" s="180" t="s">
        <v>9</v>
      </c>
      <c r="BJ27" s="181"/>
      <c r="BK27" s="181"/>
      <c r="BL27" s="181"/>
      <c r="BM27" s="181"/>
      <c r="BN27" s="181"/>
      <c r="BO27" s="181"/>
      <c r="BP27" s="181"/>
      <c r="BQ27" s="181"/>
      <c r="BR27" s="181"/>
      <c r="BS27" s="182"/>
      <c r="BT27" s="183">
        <f>BT28+BT29+BT30</f>
        <v>4198.5724100000007</v>
      </c>
      <c r="BU27" s="184"/>
      <c r="BV27" s="184"/>
      <c r="BW27" s="184"/>
      <c r="BX27" s="184"/>
      <c r="BY27" s="184"/>
      <c r="BZ27" s="184"/>
      <c r="CA27" s="184"/>
      <c r="CB27" s="184"/>
      <c r="CC27" s="185"/>
      <c r="CD27" s="183">
        <f>CD28+CD29+CD30</f>
        <v>3851.7660830028872</v>
      </c>
      <c r="CE27" s="184"/>
      <c r="CF27" s="184"/>
      <c r="CG27" s="184"/>
      <c r="CH27" s="184"/>
      <c r="CI27" s="184"/>
      <c r="CJ27" s="184"/>
      <c r="CK27" s="184"/>
      <c r="CL27" s="184"/>
      <c r="CM27" s="185"/>
      <c r="CN27" s="186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8"/>
    </row>
    <row r="28" spans="1:108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105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12"/>
      <c r="BI28" s="150" t="s">
        <v>9</v>
      </c>
      <c r="BJ28" s="151"/>
      <c r="BK28" s="151"/>
      <c r="BL28" s="151"/>
      <c r="BM28" s="151"/>
      <c r="BN28" s="151"/>
      <c r="BO28" s="151"/>
      <c r="BP28" s="151"/>
      <c r="BQ28" s="151"/>
      <c r="BR28" s="151"/>
      <c r="BS28" s="152"/>
      <c r="BT28" s="200"/>
      <c r="BU28" s="201"/>
      <c r="BV28" s="201"/>
      <c r="BW28" s="201"/>
      <c r="BX28" s="201"/>
      <c r="BY28" s="201"/>
      <c r="BZ28" s="201"/>
      <c r="CA28" s="201"/>
      <c r="CB28" s="201"/>
      <c r="CC28" s="202"/>
      <c r="CD28" s="200"/>
      <c r="CE28" s="201"/>
      <c r="CF28" s="201"/>
      <c r="CG28" s="201"/>
      <c r="CH28" s="201"/>
      <c r="CI28" s="201"/>
      <c r="CJ28" s="201"/>
      <c r="CK28" s="201"/>
      <c r="CL28" s="201"/>
      <c r="CM28" s="202"/>
      <c r="CN28" s="206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8"/>
    </row>
    <row r="29" spans="1:108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105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12"/>
      <c r="BI29" s="150" t="s">
        <v>9</v>
      </c>
      <c r="BJ29" s="151"/>
      <c r="BK29" s="151"/>
      <c r="BL29" s="151"/>
      <c r="BM29" s="151"/>
      <c r="BN29" s="151"/>
      <c r="BO29" s="151"/>
      <c r="BP29" s="151"/>
      <c r="BQ29" s="151"/>
      <c r="BR29" s="151"/>
      <c r="BS29" s="152"/>
      <c r="BT29" s="200"/>
      <c r="BU29" s="201"/>
      <c r="BV29" s="201"/>
      <c r="BW29" s="201"/>
      <c r="BX29" s="201"/>
      <c r="BY29" s="201"/>
      <c r="BZ29" s="201"/>
      <c r="CA29" s="201"/>
      <c r="CB29" s="201"/>
      <c r="CC29" s="202"/>
      <c r="CD29" s="200"/>
      <c r="CE29" s="201"/>
      <c r="CF29" s="201"/>
      <c r="CG29" s="201"/>
      <c r="CH29" s="201"/>
      <c r="CI29" s="201"/>
      <c r="CJ29" s="201"/>
      <c r="CK29" s="201"/>
      <c r="CL29" s="201"/>
      <c r="CM29" s="202"/>
      <c r="CN29" s="206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8"/>
    </row>
    <row r="30" spans="1:108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105"/>
      <c r="K30" s="172" t="s">
        <v>191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12"/>
      <c r="BI30" s="150" t="s">
        <v>9</v>
      </c>
      <c r="BJ30" s="151"/>
      <c r="BK30" s="151"/>
      <c r="BL30" s="151"/>
      <c r="BM30" s="151"/>
      <c r="BN30" s="151"/>
      <c r="BO30" s="151"/>
      <c r="BP30" s="151"/>
      <c r="BQ30" s="151"/>
      <c r="BR30" s="151"/>
      <c r="BS30" s="152"/>
      <c r="BT30" s="200">
        <f>BT31+BT32+BT33+BT34</f>
        <v>4198.5724100000007</v>
      </c>
      <c r="BU30" s="201"/>
      <c r="BV30" s="201"/>
      <c r="BW30" s="201"/>
      <c r="BX30" s="201"/>
      <c r="BY30" s="201"/>
      <c r="BZ30" s="201"/>
      <c r="CA30" s="201"/>
      <c r="CB30" s="201"/>
      <c r="CC30" s="202"/>
      <c r="CD30" s="200">
        <f>CD31+CD32+CD33+CD34</f>
        <v>3851.7660830028872</v>
      </c>
      <c r="CE30" s="201"/>
      <c r="CF30" s="201"/>
      <c r="CG30" s="201"/>
      <c r="CH30" s="201"/>
      <c r="CI30" s="201"/>
      <c r="CJ30" s="201"/>
      <c r="CK30" s="201"/>
      <c r="CL30" s="201"/>
      <c r="CM30" s="202"/>
      <c r="CN30" s="206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8"/>
    </row>
    <row r="31" spans="1:108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105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112"/>
      <c r="BI31" s="150" t="s">
        <v>9</v>
      </c>
      <c r="BJ31" s="151"/>
      <c r="BK31" s="151"/>
      <c r="BL31" s="151"/>
      <c r="BM31" s="151"/>
      <c r="BN31" s="151"/>
      <c r="BO31" s="151"/>
      <c r="BP31" s="151"/>
      <c r="BQ31" s="151"/>
      <c r="BR31" s="151"/>
      <c r="BS31" s="152"/>
      <c r="BT31" s="214">
        <v>1709.3790000000001</v>
      </c>
      <c r="BU31" s="215"/>
      <c r="BV31" s="215"/>
      <c r="BW31" s="215"/>
      <c r="BX31" s="215"/>
      <c r="BY31" s="215"/>
      <c r="BZ31" s="215"/>
      <c r="CA31" s="215"/>
      <c r="CB31" s="215"/>
      <c r="CC31" s="216"/>
      <c r="CD31" s="200">
        <v>2154.0100703087992</v>
      </c>
      <c r="CE31" s="201"/>
      <c r="CF31" s="201"/>
      <c r="CG31" s="201"/>
      <c r="CH31" s="201"/>
      <c r="CI31" s="201"/>
      <c r="CJ31" s="201"/>
      <c r="CK31" s="201"/>
      <c r="CL31" s="201"/>
      <c r="CM31" s="202"/>
      <c r="CN31" s="206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8"/>
    </row>
    <row r="32" spans="1:108" s="53" customFormat="1" ht="13.5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105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12"/>
      <c r="BI32" s="150" t="s">
        <v>9</v>
      </c>
      <c r="BJ32" s="151"/>
      <c r="BK32" s="151"/>
      <c r="BL32" s="151"/>
      <c r="BM32" s="151"/>
      <c r="BN32" s="151"/>
      <c r="BO32" s="151"/>
      <c r="BP32" s="151"/>
      <c r="BQ32" s="151"/>
      <c r="BR32" s="151"/>
      <c r="BS32" s="152"/>
      <c r="BT32" s="214">
        <v>71.733999999999995</v>
      </c>
      <c r="BU32" s="215"/>
      <c r="BV32" s="215"/>
      <c r="BW32" s="215"/>
      <c r="BX32" s="215"/>
      <c r="BY32" s="215"/>
      <c r="BZ32" s="215"/>
      <c r="CA32" s="215"/>
      <c r="CB32" s="215"/>
      <c r="CC32" s="216"/>
      <c r="CD32" s="200">
        <v>88.66</v>
      </c>
      <c r="CE32" s="201"/>
      <c r="CF32" s="201"/>
      <c r="CG32" s="201"/>
      <c r="CH32" s="201"/>
      <c r="CI32" s="201"/>
      <c r="CJ32" s="201"/>
      <c r="CK32" s="201"/>
      <c r="CL32" s="201"/>
      <c r="CM32" s="202"/>
      <c r="CN32" s="206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8"/>
    </row>
    <row r="33" spans="1:108" s="53" customFormat="1" ht="13.5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105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12"/>
      <c r="BI33" s="150" t="s">
        <v>9</v>
      </c>
      <c r="BJ33" s="151"/>
      <c r="BK33" s="151"/>
      <c r="BL33" s="151"/>
      <c r="BM33" s="151"/>
      <c r="BN33" s="151"/>
      <c r="BO33" s="151"/>
      <c r="BP33" s="151"/>
      <c r="BQ33" s="151"/>
      <c r="BR33" s="151"/>
      <c r="BS33" s="152"/>
      <c r="BT33" s="214">
        <v>37.624000000000002</v>
      </c>
      <c r="BU33" s="215"/>
      <c r="BV33" s="215"/>
      <c r="BW33" s="215"/>
      <c r="BX33" s="215"/>
      <c r="BY33" s="215"/>
      <c r="BZ33" s="215"/>
      <c r="CA33" s="215"/>
      <c r="CB33" s="215"/>
      <c r="CC33" s="216"/>
      <c r="CD33" s="200">
        <v>44.342272694088138</v>
      </c>
      <c r="CE33" s="201"/>
      <c r="CF33" s="201"/>
      <c r="CG33" s="201"/>
      <c r="CH33" s="201"/>
      <c r="CI33" s="201"/>
      <c r="CJ33" s="201"/>
      <c r="CK33" s="201"/>
      <c r="CL33" s="201"/>
      <c r="CM33" s="202"/>
      <c r="CN33" s="206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8"/>
    </row>
    <row r="34" spans="1:108" s="53" customFormat="1" ht="13.5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105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12"/>
      <c r="BI34" s="150" t="s">
        <v>9</v>
      </c>
      <c r="BJ34" s="151"/>
      <c r="BK34" s="151"/>
      <c r="BL34" s="151"/>
      <c r="BM34" s="151"/>
      <c r="BN34" s="151"/>
      <c r="BO34" s="151"/>
      <c r="BP34" s="151"/>
      <c r="BQ34" s="151"/>
      <c r="BR34" s="151"/>
      <c r="BS34" s="152"/>
      <c r="BT34" s="214">
        <v>2379.8354100000001</v>
      </c>
      <c r="BU34" s="215"/>
      <c r="BV34" s="215"/>
      <c r="BW34" s="215"/>
      <c r="BX34" s="215"/>
      <c r="BY34" s="215"/>
      <c r="BZ34" s="215"/>
      <c r="CA34" s="215"/>
      <c r="CB34" s="215"/>
      <c r="CC34" s="216"/>
      <c r="CD34" s="200">
        <v>1564.7537400000001</v>
      </c>
      <c r="CE34" s="201"/>
      <c r="CF34" s="201"/>
      <c r="CG34" s="201"/>
      <c r="CH34" s="201"/>
      <c r="CI34" s="201"/>
      <c r="CJ34" s="201"/>
      <c r="CK34" s="201"/>
      <c r="CL34" s="201"/>
      <c r="CM34" s="202"/>
      <c r="CN34" s="206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8"/>
    </row>
    <row r="35" spans="1:108" s="74" customFormat="1" ht="33.7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108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09"/>
      <c r="BI35" s="180" t="s">
        <v>9</v>
      </c>
      <c r="BJ35" s="181"/>
      <c r="BK35" s="181"/>
      <c r="BL35" s="181"/>
      <c r="BM35" s="181"/>
      <c r="BN35" s="181"/>
      <c r="BO35" s="181"/>
      <c r="BP35" s="181"/>
      <c r="BQ35" s="181"/>
      <c r="BR35" s="181"/>
      <c r="BS35" s="182"/>
      <c r="BT35" s="183"/>
      <c r="BU35" s="184"/>
      <c r="BV35" s="184"/>
      <c r="BW35" s="184"/>
      <c r="BX35" s="184"/>
      <c r="BY35" s="184"/>
      <c r="BZ35" s="184"/>
      <c r="CA35" s="184"/>
      <c r="CB35" s="184"/>
      <c r="CC35" s="185"/>
      <c r="CD35" s="183"/>
      <c r="CE35" s="184"/>
      <c r="CF35" s="184"/>
      <c r="CG35" s="184"/>
      <c r="CH35" s="184"/>
      <c r="CI35" s="184"/>
      <c r="CJ35" s="184"/>
      <c r="CK35" s="184"/>
      <c r="CL35" s="184"/>
      <c r="CM35" s="185"/>
      <c r="CN35" s="186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8"/>
    </row>
    <row r="36" spans="1:108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108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09"/>
      <c r="BI36" s="180" t="s">
        <v>9</v>
      </c>
      <c r="BJ36" s="181"/>
      <c r="BK36" s="181"/>
      <c r="BL36" s="181"/>
      <c r="BM36" s="181"/>
      <c r="BN36" s="181"/>
      <c r="BO36" s="181"/>
      <c r="BP36" s="181"/>
      <c r="BQ36" s="181"/>
      <c r="BR36" s="181"/>
      <c r="BS36" s="182"/>
      <c r="BT36" s="183">
        <v>288.69</v>
      </c>
      <c r="BU36" s="184"/>
      <c r="BV36" s="184"/>
      <c r="BW36" s="184"/>
      <c r="BX36" s="184"/>
      <c r="BY36" s="184"/>
      <c r="BZ36" s="184"/>
      <c r="CA36" s="184"/>
      <c r="CB36" s="184"/>
      <c r="CC36" s="185"/>
      <c r="CD36" s="183"/>
      <c r="CE36" s="184"/>
      <c r="CF36" s="184"/>
      <c r="CG36" s="184"/>
      <c r="CH36" s="184"/>
      <c r="CI36" s="184"/>
      <c r="CJ36" s="184"/>
      <c r="CK36" s="184"/>
      <c r="CL36" s="184"/>
      <c r="CM36" s="185"/>
      <c r="CN36" s="186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8"/>
    </row>
    <row r="37" spans="1:108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110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11"/>
      <c r="BI37" s="193" t="s">
        <v>9</v>
      </c>
      <c r="BJ37" s="194"/>
      <c r="BK37" s="194"/>
      <c r="BL37" s="194"/>
      <c r="BM37" s="194"/>
      <c r="BN37" s="194"/>
      <c r="BO37" s="194"/>
      <c r="BP37" s="194"/>
      <c r="BQ37" s="194"/>
      <c r="BR37" s="194"/>
      <c r="BS37" s="195"/>
      <c r="BT37" s="196">
        <f>SUM(BT38:CC47)+BT49+BT50</f>
        <v>22724.448</v>
      </c>
      <c r="BU37" s="211"/>
      <c r="BV37" s="211"/>
      <c r="BW37" s="211"/>
      <c r="BX37" s="211"/>
      <c r="BY37" s="211"/>
      <c r="BZ37" s="211"/>
      <c r="CA37" s="211"/>
      <c r="CB37" s="211"/>
      <c r="CC37" s="212"/>
      <c r="CD37" s="196">
        <f>SUM(CD38:CM47)+CD49+CD50</f>
        <v>22399.960310828297</v>
      </c>
      <c r="CE37" s="211"/>
      <c r="CF37" s="211"/>
      <c r="CG37" s="211"/>
      <c r="CH37" s="211"/>
      <c r="CI37" s="211"/>
      <c r="CJ37" s="211"/>
      <c r="CK37" s="211"/>
      <c r="CL37" s="211"/>
      <c r="CM37" s="212"/>
      <c r="CN37" s="213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9"/>
    </row>
    <row r="38" spans="1:108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105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12"/>
      <c r="BI38" s="150" t="s">
        <v>9</v>
      </c>
      <c r="BJ38" s="151"/>
      <c r="BK38" s="151"/>
      <c r="BL38" s="151"/>
      <c r="BM38" s="151"/>
      <c r="BN38" s="151"/>
      <c r="BO38" s="151"/>
      <c r="BP38" s="151"/>
      <c r="BQ38" s="151"/>
      <c r="BR38" s="151"/>
      <c r="BS38" s="152"/>
      <c r="BT38" s="200"/>
      <c r="BU38" s="201"/>
      <c r="BV38" s="201"/>
      <c r="BW38" s="201"/>
      <c r="BX38" s="201"/>
      <c r="BY38" s="201"/>
      <c r="BZ38" s="201"/>
      <c r="CA38" s="201"/>
      <c r="CB38" s="201"/>
      <c r="CC38" s="202"/>
      <c r="CD38" s="200"/>
      <c r="CE38" s="201"/>
      <c r="CF38" s="201"/>
      <c r="CG38" s="201"/>
      <c r="CH38" s="201"/>
      <c r="CI38" s="201"/>
      <c r="CJ38" s="201"/>
      <c r="CK38" s="201"/>
      <c r="CL38" s="201"/>
      <c r="CM38" s="202"/>
      <c r="CN38" s="206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8"/>
    </row>
    <row r="39" spans="1:108" s="53" customFormat="1" ht="45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105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12"/>
      <c r="BI39" s="150" t="s">
        <v>9</v>
      </c>
      <c r="BJ39" s="151"/>
      <c r="BK39" s="151"/>
      <c r="BL39" s="151"/>
      <c r="BM39" s="151"/>
      <c r="BN39" s="151"/>
      <c r="BO39" s="151"/>
      <c r="BP39" s="151"/>
      <c r="BQ39" s="151"/>
      <c r="BR39" s="151"/>
      <c r="BS39" s="152"/>
      <c r="BT39" s="200"/>
      <c r="BU39" s="201"/>
      <c r="BV39" s="201"/>
      <c r="BW39" s="201"/>
      <c r="BX39" s="201"/>
      <c r="BY39" s="201"/>
      <c r="BZ39" s="201"/>
      <c r="CA39" s="201"/>
      <c r="CB39" s="201"/>
      <c r="CC39" s="202"/>
      <c r="CD39" s="200"/>
      <c r="CE39" s="201"/>
      <c r="CF39" s="201"/>
      <c r="CG39" s="201"/>
      <c r="CH39" s="201"/>
      <c r="CI39" s="201"/>
      <c r="CJ39" s="201"/>
      <c r="CK39" s="201"/>
      <c r="CL39" s="201"/>
      <c r="CM39" s="202"/>
      <c r="CN39" s="206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8"/>
    </row>
    <row r="40" spans="1:108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105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12"/>
      <c r="BI40" s="150" t="s">
        <v>9</v>
      </c>
      <c r="BJ40" s="151"/>
      <c r="BK40" s="151"/>
      <c r="BL40" s="151"/>
      <c r="BM40" s="151"/>
      <c r="BN40" s="151"/>
      <c r="BO40" s="151"/>
      <c r="BP40" s="151"/>
      <c r="BQ40" s="151"/>
      <c r="BR40" s="151"/>
      <c r="BS40" s="152"/>
      <c r="BT40" s="200"/>
      <c r="BU40" s="201"/>
      <c r="BV40" s="201"/>
      <c r="BW40" s="201"/>
      <c r="BX40" s="201"/>
      <c r="BY40" s="201"/>
      <c r="BZ40" s="201"/>
      <c r="CA40" s="201"/>
      <c r="CB40" s="201"/>
      <c r="CC40" s="202"/>
      <c r="CD40" s="200"/>
      <c r="CE40" s="201"/>
      <c r="CF40" s="201"/>
      <c r="CG40" s="201"/>
      <c r="CH40" s="201"/>
      <c r="CI40" s="201"/>
      <c r="CJ40" s="201"/>
      <c r="CK40" s="201"/>
      <c r="CL40" s="201"/>
      <c r="CM40" s="202"/>
      <c r="CN40" s="206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8"/>
    </row>
    <row r="41" spans="1:108" s="53" customFormat="1" ht="15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105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12"/>
      <c r="BI41" s="150" t="s">
        <v>9</v>
      </c>
      <c r="BJ41" s="151"/>
      <c r="BK41" s="151"/>
      <c r="BL41" s="151"/>
      <c r="BM41" s="151"/>
      <c r="BN41" s="151"/>
      <c r="BO41" s="151"/>
      <c r="BP41" s="151"/>
      <c r="BQ41" s="151"/>
      <c r="BR41" s="151"/>
      <c r="BS41" s="152"/>
      <c r="BT41" s="200">
        <v>8925.2999999999993</v>
      </c>
      <c r="BU41" s="201"/>
      <c r="BV41" s="201"/>
      <c r="BW41" s="201"/>
      <c r="BX41" s="201"/>
      <c r="BY41" s="201"/>
      <c r="BZ41" s="201"/>
      <c r="CA41" s="201"/>
      <c r="CB41" s="201"/>
      <c r="CC41" s="202"/>
      <c r="CD41" s="200">
        <v>10499.545146555405</v>
      </c>
      <c r="CE41" s="201"/>
      <c r="CF41" s="201"/>
      <c r="CG41" s="201"/>
      <c r="CH41" s="201"/>
      <c r="CI41" s="201"/>
      <c r="CJ41" s="201"/>
      <c r="CK41" s="201"/>
      <c r="CL41" s="201"/>
      <c r="CM41" s="202"/>
      <c r="CN41" s="206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8"/>
    </row>
    <row r="42" spans="1:108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105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12"/>
      <c r="BI42" s="150" t="s">
        <v>9</v>
      </c>
      <c r="BJ42" s="151"/>
      <c r="BK42" s="151"/>
      <c r="BL42" s="151"/>
      <c r="BM42" s="151"/>
      <c r="BN42" s="151"/>
      <c r="BO42" s="151"/>
      <c r="BP42" s="151"/>
      <c r="BQ42" s="151"/>
      <c r="BR42" s="151"/>
      <c r="BS42" s="152"/>
      <c r="BT42" s="200"/>
      <c r="BU42" s="201"/>
      <c r="BV42" s="201"/>
      <c r="BW42" s="201"/>
      <c r="BX42" s="201"/>
      <c r="BY42" s="201"/>
      <c r="BZ42" s="201"/>
      <c r="CA42" s="201"/>
      <c r="CB42" s="201"/>
      <c r="CC42" s="202"/>
      <c r="CD42" s="200"/>
      <c r="CE42" s="201"/>
      <c r="CF42" s="201"/>
      <c r="CG42" s="201"/>
      <c r="CH42" s="201"/>
      <c r="CI42" s="201"/>
      <c r="CJ42" s="201"/>
      <c r="CK42" s="201"/>
      <c r="CL42" s="201"/>
      <c r="CM42" s="202"/>
      <c r="CN42" s="206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8"/>
    </row>
    <row r="43" spans="1:108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105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12"/>
      <c r="BI43" s="150" t="s">
        <v>9</v>
      </c>
      <c r="BJ43" s="151"/>
      <c r="BK43" s="151"/>
      <c r="BL43" s="151"/>
      <c r="BM43" s="151"/>
      <c r="BN43" s="151"/>
      <c r="BO43" s="151"/>
      <c r="BP43" s="151"/>
      <c r="BQ43" s="151"/>
      <c r="BR43" s="151"/>
      <c r="BS43" s="152"/>
      <c r="BT43" s="200">
        <v>9090.86</v>
      </c>
      <c r="BU43" s="201"/>
      <c r="BV43" s="201"/>
      <c r="BW43" s="201"/>
      <c r="BX43" s="201"/>
      <c r="BY43" s="201"/>
      <c r="BZ43" s="201"/>
      <c r="CA43" s="201"/>
      <c r="CB43" s="201"/>
      <c r="CC43" s="202"/>
      <c r="CD43" s="200">
        <v>9793.0712015962235</v>
      </c>
      <c r="CE43" s="201"/>
      <c r="CF43" s="201"/>
      <c r="CG43" s="201"/>
      <c r="CH43" s="201"/>
      <c r="CI43" s="201"/>
      <c r="CJ43" s="201"/>
      <c r="CK43" s="201"/>
      <c r="CL43" s="201"/>
      <c r="CM43" s="202"/>
      <c r="CN43" s="206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8"/>
    </row>
    <row r="44" spans="1:108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105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12"/>
      <c r="BI44" s="150" t="s">
        <v>9</v>
      </c>
      <c r="BJ44" s="151"/>
      <c r="BK44" s="151"/>
      <c r="BL44" s="151"/>
      <c r="BM44" s="151"/>
      <c r="BN44" s="151"/>
      <c r="BO44" s="151"/>
      <c r="BP44" s="151"/>
      <c r="BQ44" s="151"/>
      <c r="BR44" s="151"/>
      <c r="BS44" s="152"/>
      <c r="BT44" s="214">
        <v>2721.71</v>
      </c>
      <c r="BU44" s="215"/>
      <c r="BV44" s="215"/>
      <c r="BW44" s="215"/>
      <c r="BX44" s="215"/>
      <c r="BY44" s="215"/>
      <c r="BZ44" s="215"/>
      <c r="CA44" s="215"/>
      <c r="CB44" s="215"/>
      <c r="CC44" s="216"/>
      <c r="CD44" s="200"/>
      <c r="CE44" s="201"/>
      <c r="CF44" s="201"/>
      <c r="CG44" s="201"/>
      <c r="CH44" s="201"/>
      <c r="CI44" s="201"/>
      <c r="CJ44" s="201"/>
      <c r="CK44" s="201"/>
      <c r="CL44" s="201"/>
      <c r="CM44" s="202"/>
      <c r="CN44" s="206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8"/>
    </row>
    <row r="45" spans="1:108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105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12"/>
      <c r="BI45" s="150" t="s">
        <v>9</v>
      </c>
      <c r="BJ45" s="151"/>
      <c r="BK45" s="151"/>
      <c r="BL45" s="151"/>
      <c r="BM45" s="151"/>
      <c r="BN45" s="151"/>
      <c r="BO45" s="151"/>
      <c r="BP45" s="151"/>
      <c r="BQ45" s="151"/>
      <c r="BR45" s="151"/>
      <c r="BS45" s="152"/>
      <c r="BT45" s="200">
        <v>69</v>
      </c>
      <c r="BU45" s="201"/>
      <c r="BV45" s="201"/>
      <c r="BW45" s="201"/>
      <c r="BX45" s="201"/>
      <c r="BY45" s="201"/>
      <c r="BZ45" s="201"/>
      <c r="CA45" s="201"/>
      <c r="CB45" s="201"/>
      <c r="CC45" s="202"/>
      <c r="CD45" s="200"/>
      <c r="CE45" s="201"/>
      <c r="CF45" s="201"/>
      <c r="CG45" s="201"/>
      <c r="CH45" s="201"/>
      <c r="CI45" s="201"/>
      <c r="CJ45" s="201"/>
      <c r="CK45" s="201"/>
      <c r="CL45" s="201"/>
      <c r="CM45" s="202"/>
      <c r="CN45" s="206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8"/>
    </row>
    <row r="46" spans="1:108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105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12"/>
      <c r="BI46" s="150" t="s">
        <v>9</v>
      </c>
      <c r="BJ46" s="151"/>
      <c r="BK46" s="151"/>
      <c r="BL46" s="151"/>
      <c r="BM46" s="151"/>
      <c r="BN46" s="151"/>
      <c r="BO46" s="151"/>
      <c r="BP46" s="151"/>
      <c r="BQ46" s="151"/>
      <c r="BR46" s="151"/>
      <c r="BS46" s="152"/>
      <c r="BT46" s="200">
        <v>1807.04</v>
      </c>
      <c r="BU46" s="201"/>
      <c r="BV46" s="201"/>
      <c r="BW46" s="201"/>
      <c r="BX46" s="201"/>
      <c r="BY46" s="201"/>
      <c r="BZ46" s="201"/>
      <c r="CA46" s="201"/>
      <c r="CB46" s="201"/>
      <c r="CC46" s="202"/>
      <c r="CD46" s="200">
        <v>1994.0693529396688</v>
      </c>
      <c r="CE46" s="201"/>
      <c r="CF46" s="201"/>
      <c r="CG46" s="201"/>
      <c r="CH46" s="201"/>
      <c r="CI46" s="201"/>
      <c r="CJ46" s="201"/>
      <c r="CK46" s="201"/>
      <c r="CL46" s="201"/>
      <c r="CM46" s="202"/>
      <c r="CN46" s="206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8"/>
    </row>
    <row r="47" spans="1:108" s="53" customFormat="1" ht="59.2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105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12"/>
      <c r="BI47" s="150" t="s">
        <v>9</v>
      </c>
      <c r="BJ47" s="151"/>
      <c r="BK47" s="151"/>
      <c r="BL47" s="151"/>
      <c r="BM47" s="151"/>
      <c r="BN47" s="151"/>
      <c r="BO47" s="151"/>
      <c r="BP47" s="151"/>
      <c r="BQ47" s="151"/>
      <c r="BR47" s="151"/>
      <c r="BS47" s="152"/>
      <c r="BT47" s="200">
        <v>56</v>
      </c>
      <c r="BU47" s="201"/>
      <c r="BV47" s="201"/>
      <c r="BW47" s="201"/>
      <c r="BX47" s="201"/>
      <c r="BY47" s="201"/>
      <c r="BZ47" s="201"/>
      <c r="CA47" s="201"/>
      <c r="CB47" s="201"/>
      <c r="CC47" s="202"/>
      <c r="CD47" s="200">
        <v>0</v>
      </c>
      <c r="CE47" s="201"/>
      <c r="CF47" s="201"/>
      <c r="CG47" s="201"/>
      <c r="CH47" s="201"/>
      <c r="CI47" s="201"/>
      <c r="CJ47" s="201"/>
      <c r="CK47" s="201"/>
      <c r="CL47" s="201"/>
      <c r="CM47" s="202"/>
      <c r="CN47" s="206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8"/>
    </row>
    <row r="48" spans="1:108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105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12"/>
      <c r="BI48" s="150" t="s">
        <v>136</v>
      </c>
      <c r="BJ48" s="151"/>
      <c r="BK48" s="151"/>
      <c r="BL48" s="151"/>
      <c r="BM48" s="151"/>
      <c r="BN48" s="151"/>
      <c r="BO48" s="151"/>
      <c r="BP48" s="151"/>
      <c r="BQ48" s="151"/>
      <c r="BR48" s="151"/>
      <c r="BS48" s="152"/>
      <c r="BT48" s="200">
        <v>3</v>
      </c>
      <c r="BU48" s="201"/>
      <c r="BV48" s="201"/>
      <c r="BW48" s="201"/>
      <c r="BX48" s="201"/>
      <c r="BY48" s="201"/>
      <c r="BZ48" s="201"/>
      <c r="CA48" s="201"/>
      <c r="CB48" s="201"/>
      <c r="CC48" s="202"/>
      <c r="CD48" s="200">
        <v>0</v>
      </c>
      <c r="CE48" s="201"/>
      <c r="CF48" s="201"/>
      <c r="CG48" s="201"/>
      <c r="CH48" s="201"/>
      <c r="CI48" s="201"/>
      <c r="CJ48" s="201"/>
      <c r="CK48" s="201"/>
      <c r="CL48" s="201"/>
      <c r="CM48" s="202"/>
      <c r="CN48" s="206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  <c r="DA48" s="207"/>
      <c r="DB48" s="207"/>
      <c r="DC48" s="207"/>
      <c r="DD48" s="208"/>
    </row>
    <row r="49" spans="1:108" s="53" customFormat="1" ht="111.7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105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12"/>
      <c r="BI49" s="150" t="s">
        <v>9</v>
      </c>
      <c r="BJ49" s="151"/>
      <c r="BK49" s="151"/>
      <c r="BL49" s="151"/>
      <c r="BM49" s="151"/>
      <c r="BN49" s="151"/>
      <c r="BO49" s="151"/>
      <c r="BP49" s="151"/>
      <c r="BQ49" s="151"/>
      <c r="BR49" s="151"/>
      <c r="BS49" s="152"/>
      <c r="BT49" s="200"/>
      <c r="BU49" s="201"/>
      <c r="BV49" s="201"/>
      <c r="BW49" s="201"/>
      <c r="BX49" s="201"/>
      <c r="BY49" s="201"/>
      <c r="BZ49" s="201"/>
      <c r="CA49" s="201"/>
      <c r="CB49" s="201"/>
      <c r="CC49" s="202"/>
      <c r="CD49" s="200"/>
      <c r="CE49" s="201"/>
      <c r="CF49" s="201"/>
      <c r="CG49" s="201"/>
      <c r="CH49" s="201"/>
      <c r="CI49" s="201"/>
      <c r="CJ49" s="201"/>
      <c r="CK49" s="201"/>
      <c r="CL49" s="201"/>
      <c r="CM49" s="202"/>
      <c r="CN49" s="206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8"/>
    </row>
    <row r="50" spans="1:108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105"/>
      <c r="K50" s="172" t="s">
        <v>192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12"/>
      <c r="BI50" s="150" t="s">
        <v>9</v>
      </c>
      <c r="BJ50" s="151"/>
      <c r="BK50" s="151"/>
      <c r="BL50" s="151"/>
      <c r="BM50" s="151"/>
      <c r="BN50" s="151"/>
      <c r="BO50" s="151"/>
      <c r="BP50" s="151"/>
      <c r="BQ50" s="151"/>
      <c r="BR50" s="151"/>
      <c r="BS50" s="152"/>
      <c r="BT50" s="217">
        <v>54.537999999999997</v>
      </c>
      <c r="BU50" s="151"/>
      <c r="BV50" s="151"/>
      <c r="BW50" s="151"/>
      <c r="BX50" s="151"/>
      <c r="BY50" s="151"/>
      <c r="BZ50" s="151"/>
      <c r="CA50" s="151"/>
      <c r="CB50" s="151"/>
      <c r="CC50" s="152"/>
      <c r="CD50" s="217">
        <v>113.27460973700066</v>
      </c>
      <c r="CE50" s="151"/>
      <c r="CF50" s="151"/>
      <c r="CG50" s="151"/>
      <c r="CH50" s="151"/>
      <c r="CI50" s="151"/>
      <c r="CJ50" s="151"/>
      <c r="CK50" s="151"/>
      <c r="CL50" s="151"/>
      <c r="CM50" s="152"/>
      <c r="CN50" s="206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8"/>
    </row>
    <row r="51" spans="1:108" s="53" customFormat="1" ht="21.75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105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12"/>
      <c r="BI51" s="150" t="s">
        <v>9</v>
      </c>
      <c r="BJ51" s="151"/>
      <c r="BK51" s="151"/>
      <c r="BL51" s="151"/>
      <c r="BM51" s="151"/>
      <c r="BN51" s="151"/>
      <c r="BO51" s="151"/>
      <c r="BP51" s="151"/>
      <c r="BQ51" s="151"/>
      <c r="BR51" s="151"/>
      <c r="BS51" s="152"/>
      <c r="BT51" s="217">
        <v>30.544</v>
      </c>
      <c r="BU51" s="151"/>
      <c r="BV51" s="151"/>
      <c r="BW51" s="151"/>
      <c r="BX51" s="151"/>
      <c r="BY51" s="151"/>
      <c r="BZ51" s="151"/>
      <c r="CA51" s="151"/>
      <c r="CB51" s="151"/>
      <c r="CC51" s="152"/>
      <c r="CD51" s="217">
        <v>49.938426855021518</v>
      </c>
      <c r="CE51" s="151"/>
      <c r="CF51" s="151"/>
      <c r="CG51" s="151"/>
      <c r="CH51" s="151"/>
      <c r="CI51" s="151"/>
      <c r="CJ51" s="151"/>
      <c r="CK51" s="151"/>
      <c r="CL51" s="151"/>
      <c r="CM51" s="152"/>
      <c r="CN51" s="206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8"/>
    </row>
    <row r="52" spans="1:108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105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12"/>
      <c r="BI52" s="150" t="s">
        <v>9</v>
      </c>
      <c r="BJ52" s="151"/>
      <c r="BK52" s="151"/>
      <c r="BL52" s="151"/>
      <c r="BM52" s="151"/>
      <c r="BN52" s="151"/>
      <c r="BO52" s="151"/>
      <c r="BP52" s="151"/>
      <c r="BQ52" s="151"/>
      <c r="BR52" s="151"/>
      <c r="BS52" s="152"/>
      <c r="BT52" s="217">
        <v>23.994</v>
      </c>
      <c r="BU52" s="151"/>
      <c r="BV52" s="151"/>
      <c r="BW52" s="151"/>
      <c r="BX52" s="151"/>
      <c r="BY52" s="151"/>
      <c r="BZ52" s="151"/>
      <c r="CA52" s="151"/>
      <c r="CB52" s="151"/>
      <c r="CC52" s="152"/>
      <c r="CD52" s="217">
        <v>63.336182881979141</v>
      </c>
      <c r="CE52" s="151"/>
      <c r="CF52" s="151"/>
      <c r="CG52" s="151"/>
      <c r="CH52" s="151"/>
      <c r="CI52" s="151"/>
      <c r="CJ52" s="151"/>
      <c r="CK52" s="151"/>
      <c r="CL52" s="151"/>
      <c r="CM52" s="152"/>
      <c r="CN52" s="206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8"/>
    </row>
    <row r="53" spans="1:108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110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11"/>
      <c r="BI53" s="193" t="s">
        <v>9</v>
      </c>
      <c r="BJ53" s="194"/>
      <c r="BK53" s="194"/>
      <c r="BL53" s="194"/>
      <c r="BM53" s="194"/>
      <c r="BN53" s="194"/>
      <c r="BO53" s="194"/>
      <c r="BP53" s="194"/>
      <c r="BQ53" s="194"/>
      <c r="BR53" s="194"/>
      <c r="BS53" s="195"/>
      <c r="BT53" s="196">
        <v>-19535</v>
      </c>
      <c r="BU53" s="194"/>
      <c r="BV53" s="194"/>
      <c r="BW53" s="194"/>
      <c r="BX53" s="194"/>
      <c r="BY53" s="194"/>
      <c r="BZ53" s="194"/>
      <c r="CA53" s="194"/>
      <c r="CB53" s="194"/>
      <c r="CC53" s="195"/>
      <c r="CD53" s="193"/>
      <c r="CE53" s="194"/>
      <c r="CF53" s="194"/>
      <c r="CG53" s="194"/>
      <c r="CH53" s="194"/>
      <c r="CI53" s="194"/>
      <c r="CJ53" s="194"/>
      <c r="CK53" s="194"/>
      <c r="CL53" s="194"/>
      <c r="CM53" s="195"/>
      <c r="CN53" s="197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9"/>
    </row>
    <row r="54" spans="1:108" s="53" customFormat="1" ht="30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105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12"/>
      <c r="BI54" s="150" t="s">
        <v>9</v>
      </c>
      <c r="BJ54" s="151"/>
      <c r="BK54" s="151"/>
      <c r="BL54" s="151"/>
      <c r="BM54" s="151"/>
      <c r="BN54" s="151"/>
      <c r="BO54" s="151"/>
      <c r="BP54" s="151"/>
      <c r="BQ54" s="151"/>
      <c r="BR54" s="151"/>
      <c r="BS54" s="152"/>
      <c r="BT54" s="200">
        <f>BT22+BT26+BT28</f>
        <v>0</v>
      </c>
      <c r="BU54" s="151"/>
      <c r="BV54" s="151"/>
      <c r="BW54" s="151"/>
      <c r="BX54" s="151"/>
      <c r="BY54" s="151"/>
      <c r="BZ54" s="151"/>
      <c r="CA54" s="151"/>
      <c r="CB54" s="151"/>
      <c r="CC54" s="152"/>
      <c r="CD54" s="200">
        <f>CD22+CD26+CD28</f>
        <v>0</v>
      </c>
      <c r="CE54" s="151"/>
      <c r="CF54" s="151"/>
      <c r="CG54" s="151"/>
      <c r="CH54" s="151"/>
      <c r="CI54" s="151"/>
      <c r="CJ54" s="151"/>
      <c r="CK54" s="151"/>
      <c r="CL54" s="151"/>
      <c r="CM54" s="152"/>
      <c r="CN54" s="206"/>
      <c r="CO54" s="207"/>
      <c r="CP54" s="207"/>
      <c r="CQ54" s="207"/>
      <c r="CR54" s="207"/>
      <c r="CS54" s="207"/>
      <c r="CT54" s="207"/>
      <c r="CU54" s="207"/>
      <c r="CV54" s="207"/>
      <c r="CW54" s="207"/>
      <c r="CX54" s="207"/>
      <c r="CY54" s="207"/>
      <c r="CZ54" s="207"/>
      <c r="DA54" s="207"/>
      <c r="DB54" s="207"/>
      <c r="DC54" s="207"/>
      <c r="DD54" s="208"/>
    </row>
    <row r="55" spans="1:108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113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114"/>
      <c r="BI55" s="226" t="s">
        <v>9</v>
      </c>
      <c r="BJ55" s="227"/>
      <c r="BK55" s="227"/>
      <c r="BL55" s="227"/>
      <c r="BM55" s="227"/>
      <c r="BN55" s="227"/>
      <c r="BO55" s="227"/>
      <c r="BP55" s="227"/>
      <c r="BQ55" s="227"/>
      <c r="BR55" s="227"/>
      <c r="BS55" s="228"/>
      <c r="BT55" s="229">
        <v>9771.1722590400004</v>
      </c>
      <c r="BU55" s="230"/>
      <c r="BV55" s="230"/>
      <c r="BW55" s="230"/>
      <c r="BX55" s="230"/>
      <c r="BY55" s="230"/>
      <c r="BZ55" s="230"/>
      <c r="CA55" s="230"/>
      <c r="CB55" s="230"/>
      <c r="CC55" s="231"/>
      <c r="CD55" s="229">
        <v>8820.4897400000009</v>
      </c>
      <c r="CE55" s="230"/>
      <c r="CF55" s="230"/>
      <c r="CG55" s="230"/>
      <c r="CH55" s="230"/>
      <c r="CI55" s="230"/>
      <c r="CJ55" s="230"/>
      <c r="CK55" s="230"/>
      <c r="CL55" s="230"/>
      <c r="CM55" s="231"/>
      <c r="CN55" s="232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</row>
    <row r="56" spans="1:108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105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112"/>
      <c r="BI56" s="150" t="s">
        <v>149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2"/>
      <c r="BT56" s="219">
        <v>1303.0552834403425</v>
      </c>
      <c r="BU56" s="220"/>
      <c r="BV56" s="220"/>
      <c r="BW56" s="220"/>
      <c r="BX56" s="220"/>
      <c r="BY56" s="220"/>
      <c r="BZ56" s="220"/>
      <c r="CA56" s="220"/>
      <c r="CB56" s="220"/>
      <c r="CC56" s="221"/>
      <c r="CD56" s="282">
        <v>1176.3789999999999</v>
      </c>
      <c r="CE56" s="283"/>
      <c r="CF56" s="283"/>
      <c r="CG56" s="283"/>
      <c r="CH56" s="283"/>
      <c r="CI56" s="283"/>
      <c r="CJ56" s="283"/>
      <c r="CK56" s="283"/>
      <c r="CL56" s="283"/>
      <c r="CM56" s="284"/>
      <c r="CN56" s="206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8"/>
    </row>
    <row r="57" spans="1:108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105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112"/>
      <c r="BI57" s="150" t="s">
        <v>9</v>
      </c>
      <c r="BJ57" s="151"/>
      <c r="BK57" s="151"/>
      <c r="BL57" s="151"/>
      <c r="BM57" s="151"/>
      <c r="BN57" s="151"/>
      <c r="BO57" s="151"/>
      <c r="BP57" s="151"/>
      <c r="BQ57" s="151"/>
      <c r="BR57" s="151"/>
      <c r="BS57" s="152"/>
      <c r="BT57" s="217">
        <v>7.4980000000000002</v>
      </c>
      <c r="BU57" s="238"/>
      <c r="BV57" s="238"/>
      <c r="BW57" s="238"/>
      <c r="BX57" s="238"/>
      <c r="BY57" s="238"/>
      <c r="BZ57" s="238"/>
      <c r="CA57" s="238"/>
      <c r="CB57" s="238"/>
      <c r="CC57" s="239"/>
      <c r="CD57" s="240">
        <v>7.4979999982998686</v>
      </c>
      <c r="CE57" s="241"/>
      <c r="CF57" s="241"/>
      <c r="CG57" s="241"/>
      <c r="CH57" s="241"/>
      <c r="CI57" s="241"/>
      <c r="CJ57" s="241"/>
      <c r="CK57" s="241"/>
      <c r="CL57" s="241"/>
      <c r="CM57" s="242"/>
      <c r="CN57" s="269"/>
      <c r="CO57" s="270"/>
      <c r="CP57" s="270"/>
      <c r="CQ57" s="270"/>
      <c r="CR57" s="270"/>
      <c r="CS57" s="270"/>
      <c r="CT57" s="270"/>
      <c r="CU57" s="270"/>
      <c r="CV57" s="270"/>
      <c r="CW57" s="270"/>
      <c r="CX57" s="270"/>
      <c r="CY57" s="270"/>
      <c r="CZ57" s="270"/>
      <c r="DA57" s="270"/>
      <c r="DB57" s="270"/>
      <c r="DC57" s="270"/>
      <c r="DD57" s="271"/>
    </row>
    <row r="58" spans="1:108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113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114"/>
      <c r="BI58" s="226" t="s">
        <v>86</v>
      </c>
      <c r="BJ58" s="227"/>
      <c r="BK58" s="227"/>
      <c r="BL58" s="227"/>
      <c r="BM58" s="227"/>
      <c r="BN58" s="227"/>
      <c r="BO58" s="227"/>
      <c r="BP58" s="227"/>
      <c r="BQ58" s="227"/>
      <c r="BR58" s="227"/>
      <c r="BS58" s="228"/>
      <c r="BT58" s="226" t="s">
        <v>86</v>
      </c>
      <c r="BU58" s="227"/>
      <c r="BV58" s="227"/>
      <c r="BW58" s="227"/>
      <c r="BX58" s="227"/>
      <c r="BY58" s="227"/>
      <c r="BZ58" s="227"/>
      <c r="CA58" s="227"/>
      <c r="CB58" s="227"/>
      <c r="CC58" s="228"/>
      <c r="CD58" s="226" t="s">
        <v>86</v>
      </c>
      <c r="CE58" s="227"/>
      <c r="CF58" s="227"/>
      <c r="CG58" s="227"/>
      <c r="CH58" s="227"/>
      <c r="CI58" s="227"/>
      <c r="CJ58" s="227"/>
      <c r="CK58" s="227"/>
      <c r="CL58" s="227"/>
      <c r="CM58" s="228"/>
      <c r="CN58" s="235" t="s">
        <v>86</v>
      </c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7"/>
    </row>
    <row r="59" spans="1:108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105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112"/>
      <c r="BI59" s="150" t="s">
        <v>154</v>
      </c>
      <c r="BJ59" s="151"/>
      <c r="BK59" s="151"/>
      <c r="BL59" s="151"/>
      <c r="BM59" s="151"/>
      <c r="BN59" s="151"/>
      <c r="BO59" s="151"/>
      <c r="BP59" s="151"/>
      <c r="BQ59" s="151"/>
      <c r="BR59" s="151"/>
      <c r="BS59" s="152"/>
      <c r="BT59" s="243">
        <v>779</v>
      </c>
      <c r="BU59" s="244"/>
      <c r="BV59" s="244"/>
      <c r="BW59" s="244"/>
      <c r="BX59" s="244"/>
      <c r="BY59" s="244"/>
      <c r="BZ59" s="244"/>
      <c r="CA59" s="244"/>
      <c r="CB59" s="244"/>
      <c r="CC59" s="245"/>
      <c r="CD59" s="243">
        <v>860</v>
      </c>
      <c r="CE59" s="244"/>
      <c r="CF59" s="244"/>
      <c r="CG59" s="244"/>
      <c r="CH59" s="244"/>
      <c r="CI59" s="244"/>
      <c r="CJ59" s="244"/>
      <c r="CK59" s="244"/>
      <c r="CL59" s="244"/>
      <c r="CM59" s="245"/>
      <c r="CN59" s="206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8"/>
    </row>
    <row r="60" spans="1:108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105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112"/>
      <c r="BI60" s="150" t="s">
        <v>157</v>
      </c>
      <c r="BJ60" s="151"/>
      <c r="BK60" s="151"/>
      <c r="BL60" s="151"/>
      <c r="BM60" s="151"/>
      <c r="BN60" s="151"/>
      <c r="BO60" s="151"/>
      <c r="BP60" s="151"/>
      <c r="BQ60" s="151"/>
      <c r="BR60" s="151"/>
      <c r="BS60" s="152"/>
      <c r="BT60" s="243">
        <f>BT61</f>
        <v>26.45</v>
      </c>
      <c r="BU60" s="244"/>
      <c r="BV60" s="244"/>
      <c r="BW60" s="244"/>
      <c r="BX60" s="244"/>
      <c r="BY60" s="244"/>
      <c r="BZ60" s="244"/>
      <c r="CA60" s="244"/>
      <c r="CB60" s="244"/>
      <c r="CC60" s="245"/>
      <c r="CD60" s="243">
        <f>CD61</f>
        <v>29.19</v>
      </c>
      <c r="CE60" s="244"/>
      <c r="CF60" s="244"/>
      <c r="CG60" s="244"/>
      <c r="CH60" s="244"/>
      <c r="CI60" s="244"/>
      <c r="CJ60" s="244"/>
      <c r="CK60" s="244"/>
      <c r="CL60" s="244"/>
      <c r="CM60" s="245"/>
      <c r="CN60" s="206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8"/>
    </row>
    <row r="61" spans="1:108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115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112"/>
      <c r="BI61" s="150" t="s">
        <v>157</v>
      </c>
      <c r="BJ61" s="151"/>
      <c r="BK61" s="151"/>
      <c r="BL61" s="151"/>
      <c r="BM61" s="151"/>
      <c r="BN61" s="151"/>
      <c r="BO61" s="151"/>
      <c r="BP61" s="151"/>
      <c r="BQ61" s="151"/>
      <c r="BR61" s="151"/>
      <c r="BS61" s="152"/>
      <c r="BT61" s="243">
        <v>26.45</v>
      </c>
      <c r="BU61" s="244"/>
      <c r="BV61" s="244"/>
      <c r="BW61" s="244"/>
      <c r="BX61" s="244"/>
      <c r="BY61" s="244"/>
      <c r="BZ61" s="244"/>
      <c r="CA61" s="244"/>
      <c r="CB61" s="244"/>
      <c r="CC61" s="245"/>
      <c r="CD61" s="243">
        <v>29.19</v>
      </c>
      <c r="CE61" s="244"/>
      <c r="CF61" s="244"/>
      <c r="CG61" s="244"/>
      <c r="CH61" s="244"/>
      <c r="CI61" s="244"/>
      <c r="CJ61" s="244"/>
      <c r="CK61" s="244"/>
      <c r="CL61" s="244"/>
      <c r="CM61" s="245"/>
      <c r="CN61" s="206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  <c r="DA61" s="207"/>
      <c r="DB61" s="207"/>
      <c r="DC61" s="207"/>
      <c r="DD61" s="208"/>
    </row>
    <row r="62" spans="1:108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113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114"/>
      <c r="BI62" s="226" t="s">
        <v>162</v>
      </c>
      <c r="BJ62" s="227"/>
      <c r="BK62" s="227"/>
      <c r="BL62" s="227"/>
      <c r="BM62" s="227"/>
      <c r="BN62" s="227"/>
      <c r="BO62" s="227"/>
      <c r="BP62" s="227"/>
      <c r="BQ62" s="227"/>
      <c r="BR62" s="227"/>
      <c r="BS62" s="228"/>
      <c r="BT62" s="246">
        <f>BT63+BT64</f>
        <v>336.73500000000001</v>
      </c>
      <c r="BU62" s="227"/>
      <c r="BV62" s="227"/>
      <c r="BW62" s="227"/>
      <c r="BX62" s="227"/>
      <c r="BY62" s="227"/>
      <c r="BZ62" s="227"/>
      <c r="CA62" s="227"/>
      <c r="CB62" s="227"/>
      <c r="CC62" s="228"/>
      <c r="CD62" s="246">
        <f>CD63+CD64</f>
        <v>354.05599999999998</v>
      </c>
      <c r="CE62" s="227"/>
      <c r="CF62" s="227"/>
      <c r="CG62" s="227"/>
      <c r="CH62" s="227"/>
      <c r="CI62" s="227"/>
      <c r="CJ62" s="227"/>
      <c r="CK62" s="227"/>
      <c r="CL62" s="227"/>
      <c r="CM62" s="228"/>
      <c r="CN62" s="232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4"/>
    </row>
    <row r="63" spans="1:108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115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112"/>
      <c r="BI63" s="150" t="s">
        <v>162</v>
      </c>
      <c r="BJ63" s="151"/>
      <c r="BK63" s="151"/>
      <c r="BL63" s="151"/>
      <c r="BM63" s="151"/>
      <c r="BN63" s="151"/>
      <c r="BO63" s="151"/>
      <c r="BP63" s="151"/>
      <c r="BQ63" s="151"/>
      <c r="BR63" s="151"/>
      <c r="BS63" s="152"/>
      <c r="BT63" s="243">
        <v>136.18</v>
      </c>
      <c r="BU63" s="244"/>
      <c r="BV63" s="244"/>
      <c r="BW63" s="244"/>
      <c r="BX63" s="244"/>
      <c r="BY63" s="244"/>
      <c r="BZ63" s="244"/>
      <c r="CA63" s="244"/>
      <c r="CB63" s="244"/>
      <c r="CC63" s="245"/>
      <c r="CD63" s="243">
        <v>137.08699999999999</v>
      </c>
      <c r="CE63" s="244"/>
      <c r="CF63" s="244"/>
      <c r="CG63" s="244"/>
      <c r="CH63" s="244"/>
      <c r="CI63" s="244"/>
      <c r="CJ63" s="244"/>
      <c r="CK63" s="244"/>
      <c r="CL63" s="244"/>
      <c r="CM63" s="245"/>
      <c r="CN63" s="206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8"/>
    </row>
    <row r="64" spans="1:108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115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12"/>
      <c r="BI64" s="150" t="s">
        <v>162</v>
      </c>
      <c r="BJ64" s="151"/>
      <c r="BK64" s="151"/>
      <c r="BL64" s="151"/>
      <c r="BM64" s="151"/>
      <c r="BN64" s="151"/>
      <c r="BO64" s="151"/>
      <c r="BP64" s="151"/>
      <c r="BQ64" s="151"/>
      <c r="BR64" s="151"/>
      <c r="BS64" s="152"/>
      <c r="BT64" s="243">
        <v>200.55500000000001</v>
      </c>
      <c r="BU64" s="244"/>
      <c r="BV64" s="244"/>
      <c r="BW64" s="244"/>
      <c r="BX64" s="244"/>
      <c r="BY64" s="244"/>
      <c r="BZ64" s="244"/>
      <c r="CA64" s="244"/>
      <c r="CB64" s="244"/>
      <c r="CC64" s="245"/>
      <c r="CD64" s="243">
        <v>216.96899999999999</v>
      </c>
      <c r="CE64" s="244"/>
      <c r="CF64" s="244"/>
      <c r="CG64" s="244"/>
      <c r="CH64" s="244"/>
      <c r="CI64" s="244"/>
      <c r="CJ64" s="244"/>
      <c r="CK64" s="244"/>
      <c r="CL64" s="244"/>
      <c r="CM64" s="245"/>
      <c r="CN64" s="206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8"/>
    </row>
    <row r="65" spans="1:108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113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114"/>
      <c r="BI65" s="226" t="s">
        <v>162</v>
      </c>
      <c r="BJ65" s="227"/>
      <c r="BK65" s="227"/>
      <c r="BL65" s="227"/>
      <c r="BM65" s="227"/>
      <c r="BN65" s="227"/>
      <c r="BO65" s="227"/>
      <c r="BP65" s="227"/>
      <c r="BQ65" s="227"/>
      <c r="BR65" s="227"/>
      <c r="BS65" s="228"/>
      <c r="BT65" s="246">
        <f>BT66+BT67</f>
        <v>641.20000000000005</v>
      </c>
      <c r="BU65" s="227"/>
      <c r="BV65" s="227"/>
      <c r="BW65" s="227"/>
      <c r="BX65" s="227"/>
      <c r="BY65" s="227"/>
      <c r="BZ65" s="227"/>
      <c r="CA65" s="227"/>
      <c r="CB65" s="227"/>
      <c r="CC65" s="228"/>
      <c r="CD65" s="246">
        <f>CD66+CD67</f>
        <v>660.3</v>
      </c>
      <c r="CE65" s="227"/>
      <c r="CF65" s="227"/>
      <c r="CG65" s="227"/>
      <c r="CH65" s="227"/>
      <c r="CI65" s="227"/>
      <c r="CJ65" s="227"/>
      <c r="CK65" s="227"/>
      <c r="CL65" s="227"/>
      <c r="CM65" s="228"/>
      <c r="CN65" s="232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4"/>
    </row>
    <row r="66" spans="1:108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115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12"/>
      <c r="BI66" s="150" t="s">
        <v>162</v>
      </c>
      <c r="BJ66" s="151"/>
      <c r="BK66" s="151"/>
      <c r="BL66" s="151"/>
      <c r="BM66" s="151"/>
      <c r="BN66" s="151"/>
      <c r="BO66" s="151"/>
      <c r="BP66" s="151"/>
      <c r="BQ66" s="151"/>
      <c r="BR66" s="151"/>
      <c r="BS66" s="152"/>
      <c r="BT66" s="277">
        <v>641.20000000000005</v>
      </c>
      <c r="BU66" s="278"/>
      <c r="BV66" s="278"/>
      <c r="BW66" s="278"/>
      <c r="BX66" s="278"/>
      <c r="BY66" s="278"/>
      <c r="BZ66" s="278"/>
      <c r="CA66" s="278"/>
      <c r="CB66" s="278"/>
      <c r="CC66" s="279"/>
      <c r="CD66" s="277">
        <v>660.3</v>
      </c>
      <c r="CE66" s="278"/>
      <c r="CF66" s="278"/>
      <c r="CG66" s="278"/>
      <c r="CH66" s="278"/>
      <c r="CI66" s="278"/>
      <c r="CJ66" s="278"/>
      <c r="CK66" s="278"/>
      <c r="CL66" s="278"/>
      <c r="CM66" s="279"/>
      <c r="CN66" s="206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  <c r="DA66" s="207"/>
      <c r="DB66" s="207"/>
      <c r="DC66" s="207"/>
      <c r="DD66" s="208"/>
    </row>
    <row r="67" spans="1:108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115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112"/>
      <c r="BI67" s="150" t="s">
        <v>162</v>
      </c>
      <c r="BJ67" s="151"/>
      <c r="BK67" s="151"/>
      <c r="BL67" s="151"/>
      <c r="BM67" s="151"/>
      <c r="BN67" s="151"/>
      <c r="BO67" s="151"/>
      <c r="BP67" s="151"/>
      <c r="BQ67" s="151"/>
      <c r="BR67" s="151"/>
      <c r="BS67" s="152"/>
      <c r="BT67" s="243">
        <v>0</v>
      </c>
      <c r="BU67" s="244"/>
      <c r="BV67" s="244"/>
      <c r="BW67" s="244"/>
      <c r="BX67" s="244"/>
      <c r="BY67" s="244"/>
      <c r="BZ67" s="244"/>
      <c r="CA67" s="244"/>
      <c r="CB67" s="244"/>
      <c r="CC67" s="245"/>
      <c r="CD67" s="243">
        <v>0</v>
      </c>
      <c r="CE67" s="244"/>
      <c r="CF67" s="244"/>
      <c r="CG67" s="244"/>
      <c r="CH67" s="244"/>
      <c r="CI67" s="244"/>
      <c r="CJ67" s="244"/>
      <c r="CK67" s="244"/>
      <c r="CL67" s="244"/>
      <c r="CM67" s="245"/>
      <c r="CN67" s="206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  <c r="DA67" s="207"/>
      <c r="DB67" s="207"/>
      <c r="DC67" s="207"/>
      <c r="DD67" s="208"/>
    </row>
    <row r="68" spans="1:108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113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114"/>
      <c r="BI68" s="226" t="s">
        <v>175</v>
      </c>
      <c r="BJ68" s="227"/>
      <c r="BK68" s="227"/>
      <c r="BL68" s="227"/>
      <c r="BM68" s="227"/>
      <c r="BN68" s="227"/>
      <c r="BO68" s="227"/>
      <c r="BP68" s="227"/>
      <c r="BQ68" s="227"/>
      <c r="BR68" s="227"/>
      <c r="BS68" s="228"/>
      <c r="BT68" s="226">
        <f>BT69+BT70</f>
        <v>117.04</v>
      </c>
      <c r="BU68" s="227"/>
      <c r="BV68" s="227"/>
      <c r="BW68" s="227"/>
      <c r="BX68" s="227"/>
      <c r="BY68" s="227"/>
      <c r="BZ68" s="227"/>
      <c r="CA68" s="227"/>
      <c r="CB68" s="227"/>
      <c r="CC68" s="228"/>
      <c r="CD68" s="246">
        <f>CD69+CD70</f>
        <v>123.376</v>
      </c>
      <c r="CE68" s="250"/>
      <c r="CF68" s="250"/>
      <c r="CG68" s="250"/>
      <c r="CH68" s="250"/>
      <c r="CI68" s="250"/>
      <c r="CJ68" s="250"/>
      <c r="CK68" s="250"/>
      <c r="CL68" s="250"/>
      <c r="CM68" s="251"/>
      <c r="CN68" s="232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4"/>
    </row>
    <row r="69" spans="1:108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115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112"/>
      <c r="BI69" s="150" t="s">
        <v>175</v>
      </c>
      <c r="BJ69" s="151"/>
      <c r="BK69" s="151"/>
      <c r="BL69" s="151"/>
      <c r="BM69" s="151"/>
      <c r="BN69" s="151"/>
      <c r="BO69" s="151"/>
      <c r="BP69" s="151"/>
      <c r="BQ69" s="151"/>
      <c r="BR69" s="151"/>
      <c r="BS69" s="152"/>
      <c r="BT69" s="277">
        <v>42.5</v>
      </c>
      <c r="BU69" s="278"/>
      <c r="BV69" s="278"/>
      <c r="BW69" s="278"/>
      <c r="BX69" s="278"/>
      <c r="BY69" s="278"/>
      <c r="BZ69" s="278"/>
      <c r="CA69" s="278"/>
      <c r="CB69" s="278"/>
      <c r="CC69" s="279"/>
      <c r="CD69" s="277">
        <v>42.762</v>
      </c>
      <c r="CE69" s="278"/>
      <c r="CF69" s="278"/>
      <c r="CG69" s="278"/>
      <c r="CH69" s="278"/>
      <c r="CI69" s="278"/>
      <c r="CJ69" s="278"/>
      <c r="CK69" s="278"/>
      <c r="CL69" s="278"/>
      <c r="CM69" s="279"/>
      <c r="CN69" s="206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  <c r="DA69" s="207"/>
      <c r="DB69" s="207"/>
      <c r="DC69" s="207"/>
      <c r="DD69" s="208"/>
    </row>
    <row r="70" spans="1:108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115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112"/>
      <c r="BI70" s="150" t="s">
        <v>175</v>
      </c>
      <c r="BJ70" s="151"/>
      <c r="BK70" s="151"/>
      <c r="BL70" s="151"/>
      <c r="BM70" s="151"/>
      <c r="BN70" s="151"/>
      <c r="BO70" s="151"/>
      <c r="BP70" s="151"/>
      <c r="BQ70" s="151"/>
      <c r="BR70" s="151"/>
      <c r="BS70" s="152"/>
      <c r="BT70" s="277">
        <v>74.540000000000006</v>
      </c>
      <c r="BU70" s="278"/>
      <c r="BV70" s="278"/>
      <c r="BW70" s="278"/>
      <c r="BX70" s="278"/>
      <c r="BY70" s="278"/>
      <c r="BZ70" s="278"/>
      <c r="CA70" s="278"/>
      <c r="CB70" s="278"/>
      <c r="CC70" s="279"/>
      <c r="CD70" s="277">
        <v>80.614000000000004</v>
      </c>
      <c r="CE70" s="278"/>
      <c r="CF70" s="278"/>
      <c r="CG70" s="278"/>
      <c r="CH70" s="278"/>
      <c r="CI70" s="278"/>
      <c r="CJ70" s="278"/>
      <c r="CK70" s="278"/>
      <c r="CL70" s="278"/>
      <c r="CM70" s="279"/>
      <c r="CN70" s="206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8"/>
    </row>
    <row r="71" spans="1:108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105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112"/>
      <c r="BI71" s="150" t="s">
        <v>182</v>
      </c>
      <c r="BJ71" s="151"/>
      <c r="BK71" s="151"/>
      <c r="BL71" s="151"/>
      <c r="BM71" s="151"/>
      <c r="BN71" s="151"/>
      <c r="BO71" s="151"/>
      <c r="BP71" s="151"/>
      <c r="BQ71" s="151"/>
      <c r="BR71" s="151"/>
      <c r="BS71" s="152"/>
      <c r="BT71" s="252">
        <f>103.446/BT68</f>
        <v>0.88385167464114822</v>
      </c>
      <c r="BU71" s="253"/>
      <c r="BV71" s="253"/>
      <c r="BW71" s="253"/>
      <c r="BX71" s="253"/>
      <c r="BY71" s="253"/>
      <c r="BZ71" s="253"/>
      <c r="CA71" s="253"/>
      <c r="CB71" s="253"/>
      <c r="CC71" s="254"/>
      <c r="CD71" s="252">
        <f>109.865/CD68</f>
        <v>0.89048923615614051</v>
      </c>
      <c r="CE71" s="253"/>
      <c r="CF71" s="253"/>
      <c r="CG71" s="253"/>
      <c r="CH71" s="253"/>
      <c r="CI71" s="253"/>
      <c r="CJ71" s="253"/>
      <c r="CK71" s="253"/>
      <c r="CL71" s="253"/>
      <c r="CM71" s="254"/>
      <c r="CN71" s="206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  <c r="DA71" s="207"/>
      <c r="DB71" s="207"/>
      <c r="DC71" s="207"/>
      <c r="DD71" s="208"/>
    </row>
    <row r="72" spans="1:108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105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112"/>
      <c r="BI72" s="150" t="s">
        <v>9</v>
      </c>
      <c r="BJ72" s="151"/>
      <c r="BK72" s="151"/>
      <c r="BL72" s="151"/>
      <c r="BM72" s="151"/>
      <c r="BN72" s="151"/>
      <c r="BO72" s="151"/>
      <c r="BP72" s="151"/>
      <c r="BQ72" s="151"/>
      <c r="BR72" s="151"/>
      <c r="BS72" s="152"/>
      <c r="BT72" s="243" t="s">
        <v>77</v>
      </c>
      <c r="BU72" s="244"/>
      <c r="BV72" s="244"/>
      <c r="BW72" s="244"/>
      <c r="BX72" s="244"/>
      <c r="BY72" s="244"/>
      <c r="BZ72" s="244"/>
      <c r="CA72" s="244"/>
      <c r="CB72" s="244"/>
      <c r="CC72" s="245"/>
      <c r="CD72" s="243" t="s">
        <v>77</v>
      </c>
      <c r="CE72" s="244"/>
      <c r="CF72" s="244"/>
      <c r="CG72" s="244"/>
      <c r="CH72" s="244"/>
      <c r="CI72" s="244"/>
      <c r="CJ72" s="244"/>
      <c r="CK72" s="244"/>
      <c r="CL72" s="244"/>
      <c r="CM72" s="245"/>
      <c r="CN72" s="206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8"/>
    </row>
    <row r="73" spans="1:108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115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112"/>
      <c r="BI73" s="150" t="s">
        <v>9</v>
      </c>
      <c r="BJ73" s="151"/>
      <c r="BK73" s="151"/>
      <c r="BL73" s="151"/>
      <c r="BM73" s="151"/>
      <c r="BN73" s="151"/>
      <c r="BO73" s="151"/>
      <c r="BP73" s="151"/>
      <c r="BQ73" s="151"/>
      <c r="BR73" s="151"/>
      <c r="BS73" s="152"/>
      <c r="BT73" s="243" t="s">
        <v>77</v>
      </c>
      <c r="BU73" s="244"/>
      <c r="BV73" s="244"/>
      <c r="BW73" s="244"/>
      <c r="BX73" s="244"/>
      <c r="BY73" s="244"/>
      <c r="BZ73" s="244"/>
      <c r="CA73" s="244"/>
      <c r="CB73" s="244"/>
      <c r="CC73" s="245"/>
      <c r="CD73" s="243" t="s">
        <v>77</v>
      </c>
      <c r="CE73" s="244"/>
      <c r="CF73" s="244"/>
      <c r="CG73" s="244"/>
      <c r="CH73" s="244"/>
      <c r="CI73" s="244"/>
      <c r="CJ73" s="244"/>
      <c r="CK73" s="244"/>
      <c r="CL73" s="244"/>
      <c r="CM73" s="245"/>
      <c r="CN73" s="206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8"/>
    </row>
    <row r="74" spans="1:108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105"/>
      <c r="K74" s="218" t="s">
        <v>193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112"/>
      <c r="BI74" s="150" t="s">
        <v>182</v>
      </c>
      <c r="BJ74" s="151"/>
      <c r="BK74" s="151"/>
      <c r="BL74" s="151"/>
      <c r="BM74" s="151"/>
      <c r="BN74" s="151"/>
      <c r="BO74" s="151"/>
      <c r="BP74" s="151"/>
      <c r="BQ74" s="151"/>
      <c r="BR74" s="151"/>
      <c r="BS74" s="152"/>
      <c r="BT74" s="255">
        <v>8.9</v>
      </c>
      <c r="BU74" s="244"/>
      <c r="BV74" s="244"/>
      <c r="BW74" s="244"/>
      <c r="BX74" s="244"/>
      <c r="BY74" s="244"/>
      <c r="BZ74" s="244"/>
      <c r="CA74" s="244"/>
      <c r="CB74" s="244"/>
      <c r="CC74" s="245"/>
      <c r="CD74" s="243" t="s">
        <v>86</v>
      </c>
      <c r="CE74" s="244"/>
      <c r="CF74" s="244"/>
      <c r="CG74" s="244"/>
      <c r="CH74" s="244"/>
      <c r="CI74" s="244"/>
      <c r="CJ74" s="244"/>
      <c r="CK74" s="244"/>
      <c r="CL74" s="244"/>
      <c r="CM74" s="245"/>
      <c r="CN74" s="173" t="s">
        <v>86</v>
      </c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  <c r="DA74" s="174"/>
      <c r="DB74" s="174"/>
      <c r="DC74" s="174"/>
      <c r="DD74" s="175"/>
    </row>
    <row r="75" spans="1:108" ht="15" customHeight="1" x14ac:dyDescent="0.25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</row>
    <row r="77" spans="1:108" ht="18" customHeight="1" x14ac:dyDescent="0.25">
      <c r="A77" s="18"/>
      <c r="B77" s="18"/>
      <c r="C77" s="18"/>
      <c r="D77" s="18"/>
      <c r="E77" s="18"/>
      <c r="F77" s="18"/>
      <c r="G77" s="18" t="s">
        <v>51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</row>
    <row r="78" spans="1:108" ht="84" customHeight="1" x14ac:dyDescent="0.25">
      <c r="A78" s="280" t="s">
        <v>198</v>
      </c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  <c r="CF78" s="281"/>
      <c r="CG78" s="281"/>
      <c r="CH78" s="281"/>
      <c r="CI78" s="281"/>
      <c r="CJ78" s="281"/>
      <c r="CK78" s="281"/>
      <c r="CL78" s="281"/>
      <c r="CM78" s="281"/>
      <c r="CN78" s="281"/>
      <c r="CO78" s="281"/>
      <c r="CP78" s="281"/>
      <c r="CQ78" s="281"/>
      <c r="CR78" s="281"/>
      <c r="CS78" s="281"/>
      <c r="CT78" s="281"/>
      <c r="CU78" s="281"/>
      <c r="CV78" s="281"/>
      <c r="CW78" s="281"/>
      <c r="CX78" s="281"/>
      <c r="CY78" s="281"/>
      <c r="CZ78" s="281"/>
      <c r="DA78" s="281"/>
      <c r="DB78" s="281"/>
      <c r="DC78" s="281"/>
      <c r="DD78" s="281"/>
    </row>
    <row r="79" spans="1:108" ht="33" customHeight="1" x14ac:dyDescent="0.25">
      <c r="A79" s="280" t="s">
        <v>199</v>
      </c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281"/>
      <c r="CU79" s="281"/>
      <c r="CV79" s="281"/>
      <c r="CW79" s="281"/>
      <c r="CX79" s="281"/>
      <c r="CY79" s="281"/>
      <c r="CZ79" s="281"/>
      <c r="DA79" s="281"/>
      <c r="DB79" s="281"/>
      <c r="DC79" s="281"/>
      <c r="DD79" s="281"/>
    </row>
    <row r="80" spans="1:108" ht="30.75" customHeight="1" x14ac:dyDescent="0.25">
      <c r="A80" s="280" t="s">
        <v>200</v>
      </c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</row>
    <row r="81" spans="1:108" ht="30" customHeight="1" x14ac:dyDescent="0.25">
      <c r="A81" s="280" t="s">
        <v>201</v>
      </c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1"/>
      <c r="BD81" s="281"/>
      <c r="BE81" s="281"/>
      <c r="BF81" s="281"/>
      <c r="BG81" s="281"/>
      <c r="BH81" s="281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BS81" s="281"/>
      <c r="BT81" s="281"/>
      <c r="BU81" s="281"/>
      <c r="BV81" s="281"/>
      <c r="BW81" s="281"/>
      <c r="BX81" s="281"/>
      <c r="BY81" s="281"/>
      <c r="BZ81" s="281"/>
      <c r="CA81" s="281"/>
      <c r="CB81" s="281"/>
      <c r="CC81" s="281"/>
      <c r="CD81" s="281"/>
      <c r="CE81" s="281"/>
      <c r="CF81" s="281"/>
      <c r="CG81" s="281"/>
      <c r="CH81" s="281"/>
      <c r="CI81" s="281"/>
      <c r="CJ81" s="281"/>
      <c r="CK81" s="281"/>
      <c r="CL81" s="281"/>
      <c r="CM81" s="281"/>
      <c r="CN81" s="281"/>
      <c r="CO81" s="281"/>
      <c r="CP81" s="281"/>
      <c r="CQ81" s="281"/>
      <c r="CR81" s="281"/>
      <c r="CS81" s="281"/>
      <c r="CT81" s="281"/>
      <c r="CU81" s="281"/>
      <c r="CV81" s="281"/>
      <c r="CW81" s="281"/>
      <c r="CX81" s="281"/>
      <c r="CY81" s="281"/>
      <c r="CZ81" s="281"/>
      <c r="DA81" s="281"/>
      <c r="DB81" s="281"/>
      <c r="DC81" s="281"/>
      <c r="DD81" s="281"/>
    </row>
    <row r="82" spans="1:108" ht="34.5" customHeight="1" x14ac:dyDescent="0.25">
      <c r="A82" s="280" t="s">
        <v>202</v>
      </c>
      <c r="B82" s="281"/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1"/>
      <c r="CC82" s="281"/>
      <c r="CD82" s="281"/>
      <c r="CE82" s="281"/>
      <c r="CF82" s="281"/>
      <c r="CG82" s="281"/>
      <c r="CH82" s="281"/>
      <c r="CI82" s="281"/>
      <c r="CJ82" s="281"/>
      <c r="CK82" s="281"/>
      <c r="CL82" s="281"/>
      <c r="CM82" s="281"/>
      <c r="CN82" s="281"/>
      <c r="CO82" s="281"/>
      <c r="CP82" s="281"/>
      <c r="CQ82" s="281"/>
      <c r="CR82" s="281"/>
      <c r="CS82" s="281"/>
      <c r="CT82" s="281"/>
      <c r="CU82" s="281"/>
      <c r="CV82" s="281"/>
      <c r="CW82" s="281"/>
      <c r="CX82" s="281"/>
      <c r="CY82" s="281"/>
      <c r="CZ82" s="281"/>
      <c r="DA82" s="281"/>
      <c r="DB82" s="281"/>
      <c r="DC82" s="281"/>
      <c r="DD82" s="281"/>
    </row>
  </sheetData>
  <autoFilter ref="A17:DD74" xr:uid="{00000000-0009-0000-0000-000006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mergeCells count="371">
    <mergeCell ref="A5:DD5"/>
    <mergeCell ref="A6:DD6"/>
    <mergeCell ref="A7:DD7"/>
    <mergeCell ref="A8:DD8"/>
    <mergeCell ref="AG10:CI10"/>
    <mergeCell ref="J11:BN11"/>
    <mergeCell ref="J12:BN12"/>
    <mergeCell ref="AQ13:AX13"/>
    <mergeCell ref="AY13:AZ13"/>
    <mergeCell ref="BA13:BH13"/>
    <mergeCell ref="BT14:CC14"/>
    <mergeCell ref="A15:I16"/>
    <mergeCell ref="J15:BH16"/>
    <mergeCell ref="BI15:BS16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8:DD78"/>
    <mergeCell ref="A79:DD79"/>
    <mergeCell ref="A80:DD80"/>
    <mergeCell ref="A81:DD81"/>
    <mergeCell ref="A82:DD82"/>
    <mergeCell ref="A74:I74"/>
    <mergeCell ref="K74:BG74"/>
    <mergeCell ref="BI74:BS74"/>
    <mergeCell ref="BT74:CC74"/>
    <mergeCell ref="CD74:CM74"/>
    <mergeCell ref="CN74:DD74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Z80"/>
  <sheetViews>
    <sheetView view="pageBreakPreview" topLeftCell="A70" zoomScale="120" zoomScaleNormal="100" zoomScaleSheetLayoutView="120" workbookViewId="0">
      <selection activeCell="BS21" sqref="BS21:CB21"/>
    </sheetView>
  </sheetViews>
  <sheetFormatPr defaultColWidth="0.85546875" defaultRowHeight="15" customHeight="1" x14ac:dyDescent="0.25"/>
  <cols>
    <col min="1" max="8" width="0.85546875" style="2"/>
    <col min="9" max="9" width="1" style="2" customWidth="1"/>
    <col min="10" max="13" width="0.85546875" style="2"/>
    <col min="14" max="14" width="2.7109375" style="2" bestFit="1" customWidth="1"/>
    <col min="15" max="76" width="0.85546875" style="2"/>
    <col min="77" max="77" width="2" style="2" customWidth="1"/>
    <col min="78" max="79" width="0.85546875" style="2"/>
    <col min="80" max="80" width="1.7109375" style="2" customWidth="1"/>
    <col min="81" max="81" width="1.42578125" style="2" customWidth="1"/>
    <col min="82" max="82" width="1.140625" style="2" customWidth="1"/>
    <col min="83" max="88" width="0.85546875" style="2"/>
    <col min="89" max="89" width="2" style="2" customWidth="1"/>
    <col min="90" max="90" width="0.85546875" style="2"/>
    <col min="91" max="91" width="4" style="2" customWidth="1"/>
    <col min="92" max="103" width="0.85546875" style="2"/>
    <col min="104" max="104" width="3.5703125" style="2" customWidth="1"/>
    <col min="105" max="131" width="0.85546875" style="2"/>
    <col min="132" max="132" width="1.7109375" style="2" customWidth="1"/>
    <col min="133" max="136" width="0.85546875" style="2"/>
    <col min="137" max="137" width="2.7109375" style="2" bestFit="1" customWidth="1"/>
    <col min="138" max="200" width="0.85546875" style="2"/>
    <col min="201" max="201" width="2" style="2" customWidth="1"/>
    <col min="202" max="212" width="0.85546875" style="2"/>
    <col min="213" max="213" width="2" style="2" customWidth="1"/>
    <col min="214" max="236" width="0.85546875" style="2"/>
    <col min="237" max="237" width="15.28515625" style="2" customWidth="1"/>
    <col min="238" max="242" width="0.85546875" style="2"/>
    <col min="243" max="243" width="7" style="2" customWidth="1"/>
    <col min="244" max="249" width="0.85546875" style="2"/>
    <col min="250" max="250" width="10.5703125" style="2" customWidth="1"/>
    <col min="251" max="387" width="0.85546875" style="2"/>
    <col min="388" max="388" width="1.7109375" style="2" customWidth="1"/>
    <col min="389" max="392" width="0.85546875" style="2"/>
    <col min="393" max="393" width="2.7109375" style="2" bestFit="1" customWidth="1"/>
    <col min="394" max="456" width="0.85546875" style="2"/>
    <col min="457" max="457" width="2" style="2" customWidth="1"/>
    <col min="458" max="468" width="0.85546875" style="2"/>
    <col min="469" max="469" width="2" style="2" customWidth="1"/>
    <col min="470" max="492" width="0.85546875" style="2"/>
    <col min="493" max="493" width="15.28515625" style="2" customWidth="1"/>
    <col min="494" max="498" width="0.85546875" style="2"/>
    <col min="499" max="499" width="7" style="2" customWidth="1"/>
    <col min="500" max="505" width="0.85546875" style="2"/>
    <col min="506" max="506" width="10.5703125" style="2" customWidth="1"/>
    <col min="507" max="643" width="0.85546875" style="2"/>
    <col min="644" max="644" width="1.7109375" style="2" customWidth="1"/>
    <col min="645" max="648" width="0.85546875" style="2"/>
    <col min="649" max="649" width="2.7109375" style="2" bestFit="1" customWidth="1"/>
    <col min="650" max="712" width="0.85546875" style="2"/>
    <col min="713" max="713" width="2" style="2" customWidth="1"/>
    <col min="714" max="724" width="0.85546875" style="2"/>
    <col min="725" max="725" width="2" style="2" customWidth="1"/>
    <col min="726" max="748" width="0.85546875" style="2"/>
    <col min="749" max="749" width="15.28515625" style="2" customWidth="1"/>
    <col min="750" max="754" width="0.85546875" style="2"/>
    <col min="755" max="755" width="7" style="2" customWidth="1"/>
    <col min="756" max="761" width="0.85546875" style="2"/>
    <col min="762" max="762" width="10.5703125" style="2" customWidth="1"/>
    <col min="763" max="899" width="0.85546875" style="2"/>
    <col min="900" max="900" width="1.7109375" style="2" customWidth="1"/>
    <col min="901" max="904" width="0.85546875" style="2"/>
    <col min="905" max="905" width="2.7109375" style="2" bestFit="1" customWidth="1"/>
    <col min="906" max="968" width="0.85546875" style="2"/>
    <col min="969" max="969" width="2" style="2" customWidth="1"/>
    <col min="970" max="980" width="0.85546875" style="2"/>
    <col min="981" max="981" width="2" style="2" customWidth="1"/>
    <col min="982" max="1004" width="0.85546875" style="2"/>
    <col min="1005" max="1005" width="15.28515625" style="2" customWidth="1"/>
    <col min="1006" max="1010" width="0.85546875" style="2"/>
    <col min="1011" max="1011" width="7" style="2" customWidth="1"/>
    <col min="1012" max="1017" width="0.85546875" style="2"/>
    <col min="1018" max="1018" width="10.5703125" style="2" customWidth="1"/>
    <col min="1019" max="1155" width="0.85546875" style="2"/>
    <col min="1156" max="1156" width="1.7109375" style="2" customWidth="1"/>
    <col min="1157" max="1160" width="0.85546875" style="2"/>
    <col min="1161" max="1161" width="2.7109375" style="2" bestFit="1" customWidth="1"/>
    <col min="1162" max="1224" width="0.85546875" style="2"/>
    <col min="1225" max="1225" width="2" style="2" customWidth="1"/>
    <col min="1226" max="1236" width="0.85546875" style="2"/>
    <col min="1237" max="1237" width="2" style="2" customWidth="1"/>
    <col min="1238" max="1260" width="0.85546875" style="2"/>
    <col min="1261" max="1261" width="15.28515625" style="2" customWidth="1"/>
    <col min="1262" max="1266" width="0.85546875" style="2"/>
    <col min="1267" max="1267" width="7" style="2" customWidth="1"/>
    <col min="1268" max="1273" width="0.85546875" style="2"/>
    <col min="1274" max="1274" width="10.5703125" style="2" customWidth="1"/>
    <col min="1275" max="1411" width="0.85546875" style="2"/>
    <col min="1412" max="1412" width="1.7109375" style="2" customWidth="1"/>
    <col min="1413" max="1416" width="0.85546875" style="2"/>
    <col min="1417" max="1417" width="2.7109375" style="2" bestFit="1" customWidth="1"/>
    <col min="1418" max="1480" width="0.85546875" style="2"/>
    <col min="1481" max="1481" width="2" style="2" customWidth="1"/>
    <col min="1482" max="1492" width="0.85546875" style="2"/>
    <col min="1493" max="1493" width="2" style="2" customWidth="1"/>
    <col min="1494" max="1516" width="0.85546875" style="2"/>
    <col min="1517" max="1517" width="15.28515625" style="2" customWidth="1"/>
    <col min="1518" max="1522" width="0.85546875" style="2"/>
    <col min="1523" max="1523" width="7" style="2" customWidth="1"/>
    <col min="1524" max="1529" width="0.85546875" style="2"/>
    <col min="1530" max="1530" width="10.5703125" style="2" customWidth="1"/>
    <col min="1531" max="1667" width="0.85546875" style="2"/>
    <col min="1668" max="1668" width="1.7109375" style="2" customWidth="1"/>
    <col min="1669" max="1672" width="0.85546875" style="2"/>
    <col min="1673" max="1673" width="2.7109375" style="2" bestFit="1" customWidth="1"/>
    <col min="1674" max="1736" width="0.85546875" style="2"/>
    <col min="1737" max="1737" width="2" style="2" customWidth="1"/>
    <col min="1738" max="1748" width="0.85546875" style="2"/>
    <col min="1749" max="1749" width="2" style="2" customWidth="1"/>
    <col min="1750" max="1772" width="0.85546875" style="2"/>
    <col min="1773" max="1773" width="15.28515625" style="2" customWidth="1"/>
    <col min="1774" max="1778" width="0.85546875" style="2"/>
    <col min="1779" max="1779" width="7" style="2" customWidth="1"/>
    <col min="1780" max="1785" width="0.85546875" style="2"/>
    <col min="1786" max="1786" width="10.5703125" style="2" customWidth="1"/>
    <col min="1787" max="1923" width="0.85546875" style="2"/>
    <col min="1924" max="1924" width="1.7109375" style="2" customWidth="1"/>
    <col min="1925" max="1928" width="0.85546875" style="2"/>
    <col min="1929" max="1929" width="2.7109375" style="2" bestFit="1" customWidth="1"/>
    <col min="1930" max="1992" width="0.85546875" style="2"/>
    <col min="1993" max="1993" width="2" style="2" customWidth="1"/>
    <col min="1994" max="2004" width="0.85546875" style="2"/>
    <col min="2005" max="2005" width="2" style="2" customWidth="1"/>
    <col min="2006" max="2028" width="0.85546875" style="2"/>
    <col min="2029" max="2029" width="15.28515625" style="2" customWidth="1"/>
    <col min="2030" max="2034" width="0.85546875" style="2"/>
    <col min="2035" max="2035" width="7" style="2" customWidth="1"/>
    <col min="2036" max="2041" width="0.85546875" style="2"/>
    <col min="2042" max="2042" width="10.5703125" style="2" customWidth="1"/>
    <col min="2043" max="2179" width="0.85546875" style="2"/>
    <col min="2180" max="2180" width="1.7109375" style="2" customWidth="1"/>
    <col min="2181" max="2184" width="0.85546875" style="2"/>
    <col min="2185" max="2185" width="2.7109375" style="2" bestFit="1" customWidth="1"/>
    <col min="2186" max="2248" width="0.85546875" style="2"/>
    <col min="2249" max="2249" width="2" style="2" customWidth="1"/>
    <col min="2250" max="2260" width="0.85546875" style="2"/>
    <col min="2261" max="2261" width="2" style="2" customWidth="1"/>
    <col min="2262" max="2284" width="0.85546875" style="2"/>
    <col min="2285" max="2285" width="15.28515625" style="2" customWidth="1"/>
    <col min="2286" max="2290" width="0.85546875" style="2"/>
    <col min="2291" max="2291" width="7" style="2" customWidth="1"/>
    <col min="2292" max="2297" width="0.85546875" style="2"/>
    <col min="2298" max="2298" width="10.5703125" style="2" customWidth="1"/>
    <col min="2299" max="2435" width="0.85546875" style="2"/>
    <col min="2436" max="2436" width="1.7109375" style="2" customWidth="1"/>
    <col min="2437" max="2440" width="0.85546875" style="2"/>
    <col min="2441" max="2441" width="2.7109375" style="2" bestFit="1" customWidth="1"/>
    <col min="2442" max="2504" width="0.85546875" style="2"/>
    <col min="2505" max="2505" width="2" style="2" customWidth="1"/>
    <col min="2506" max="2516" width="0.85546875" style="2"/>
    <col min="2517" max="2517" width="2" style="2" customWidth="1"/>
    <col min="2518" max="2540" width="0.85546875" style="2"/>
    <col min="2541" max="2541" width="15.28515625" style="2" customWidth="1"/>
    <col min="2542" max="2546" width="0.85546875" style="2"/>
    <col min="2547" max="2547" width="7" style="2" customWidth="1"/>
    <col min="2548" max="2553" width="0.85546875" style="2"/>
    <col min="2554" max="2554" width="10.5703125" style="2" customWidth="1"/>
    <col min="2555" max="2691" width="0.85546875" style="2"/>
    <col min="2692" max="2692" width="1.7109375" style="2" customWidth="1"/>
    <col min="2693" max="2696" width="0.85546875" style="2"/>
    <col min="2697" max="2697" width="2.7109375" style="2" bestFit="1" customWidth="1"/>
    <col min="2698" max="2760" width="0.85546875" style="2"/>
    <col min="2761" max="2761" width="2" style="2" customWidth="1"/>
    <col min="2762" max="2772" width="0.85546875" style="2"/>
    <col min="2773" max="2773" width="2" style="2" customWidth="1"/>
    <col min="2774" max="2796" width="0.85546875" style="2"/>
    <col min="2797" max="2797" width="15.28515625" style="2" customWidth="1"/>
    <col min="2798" max="2802" width="0.85546875" style="2"/>
    <col min="2803" max="2803" width="7" style="2" customWidth="1"/>
    <col min="2804" max="2809" width="0.85546875" style="2"/>
    <col min="2810" max="2810" width="10.5703125" style="2" customWidth="1"/>
    <col min="2811" max="2947" width="0.85546875" style="2"/>
    <col min="2948" max="2948" width="1.7109375" style="2" customWidth="1"/>
    <col min="2949" max="2952" width="0.85546875" style="2"/>
    <col min="2953" max="2953" width="2.7109375" style="2" bestFit="1" customWidth="1"/>
    <col min="2954" max="3016" width="0.85546875" style="2"/>
    <col min="3017" max="3017" width="2" style="2" customWidth="1"/>
    <col min="3018" max="3028" width="0.85546875" style="2"/>
    <col min="3029" max="3029" width="2" style="2" customWidth="1"/>
    <col min="3030" max="3052" width="0.85546875" style="2"/>
    <col min="3053" max="3053" width="15.28515625" style="2" customWidth="1"/>
    <col min="3054" max="3058" width="0.85546875" style="2"/>
    <col min="3059" max="3059" width="7" style="2" customWidth="1"/>
    <col min="3060" max="3065" width="0.85546875" style="2"/>
    <col min="3066" max="3066" width="10.5703125" style="2" customWidth="1"/>
    <col min="3067" max="3203" width="0.85546875" style="2"/>
    <col min="3204" max="3204" width="1.7109375" style="2" customWidth="1"/>
    <col min="3205" max="3208" width="0.85546875" style="2"/>
    <col min="3209" max="3209" width="2.7109375" style="2" bestFit="1" customWidth="1"/>
    <col min="3210" max="3272" width="0.85546875" style="2"/>
    <col min="3273" max="3273" width="2" style="2" customWidth="1"/>
    <col min="3274" max="3284" width="0.85546875" style="2"/>
    <col min="3285" max="3285" width="2" style="2" customWidth="1"/>
    <col min="3286" max="3308" width="0.85546875" style="2"/>
    <col min="3309" max="3309" width="15.28515625" style="2" customWidth="1"/>
    <col min="3310" max="3314" width="0.85546875" style="2"/>
    <col min="3315" max="3315" width="7" style="2" customWidth="1"/>
    <col min="3316" max="3321" width="0.85546875" style="2"/>
    <col min="3322" max="3322" width="10.5703125" style="2" customWidth="1"/>
    <col min="3323" max="3459" width="0.85546875" style="2"/>
    <col min="3460" max="3460" width="1.7109375" style="2" customWidth="1"/>
    <col min="3461" max="3464" width="0.85546875" style="2"/>
    <col min="3465" max="3465" width="2.7109375" style="2" bestFit="1" customWidth="1"/>
    <col min="3466" max="3528" width="0.85546875" style="2"/>
    <col min="3529" max="3529" width="2" style="2" customWidth="1"/>
    <col min="3530" max="3540" width="0.85546875" style="2"/>
    <col min="3541" max="3541" width="2" style="2" customWidth="1"/>
    <col min="3542" max="3564" width="0.85546875" style="2"/>
    <col min="3565" max="3565" width="15.28515625" style="2" customWidth="1"/>
    <col min="3566" max="3570" width="0.85546875" style="2"/>
    <col min="3571" max="3571" width="7" style="2" customWidth="1"/>
    <col min="3572" max="3577" width="0.85546875" style="2"/>
    <col min="3578" max="3578" width="10.5703125" style="2" customWidth="1"/>
    <col min="3579" max="3715" width="0.85546875" style="2"/>
    <col min="3716" max="3716" width="1.7109375" style="2" customWidth="1"/>
    <col min="3717" max="3720" width="0.85546875" style="2"/>
    <col min="3721" max="3721" width="2.7109375" style="2" bestFit="1" customWidth="1"/>
    <col min="3722" max="3784" width="0.85546875" style="2"/>
    <col min="3785" max="3785" width="2" style="2" customWidth="1"/>
    <col min="3786" max="3796" width="0.85546875" style="2"/>
    <col min="3797" max="3797" width="2" style="2" customWidth="1"/>
    <col min="3798" max="3820" width="0.85546875" style="2"/>
    <col min="3821" max="3821" width="15.28515625" style="2" customWidth="1"/>
    <col min="3822" max="3826" width="0.85546875" style="2"/>
    <col min="3827" max="3827" width="7" style="2" customWidth="1"/>
    <col min="3828" max="3833" width="0.85546875" style="2"/>
    <col min="3834" max="3834" width="10.5703125" style="2" customWidth="1"/>
    <col min="3835" max="3971" width="0.85546875" style="2"/>
    <col min="3972" max="3972" width="1.7109375" style="2" customWidth="1"/>
    <col min="3973" max="3976" width="0.85546875" style="2"/>
    <col min="3977" max="3977" width="2.7109375" style="2" bestFit="1" customWidth="1"/>
    <col min="3978" max="4040" width="0.85546875" style="2"/>
    <col min="4041" max="4041" width="2" style="2" customWidth="1"/>
    <col min="4042" max="4052" width="0.85546875" style="2"/>
    <col min="4053" max="4053" width="2" style="2" customWidth="1"/>
    <col min="4054" max="4076" width="0.85546875" style="2"/>
    <col min="4077" max="4077" width="15.28515625" style="2" customWidth="1"/>
    <col min="4078" max="4082" width="0.85546875" style="2"/>
    <col min="4083" max="4083" width="7" style="2" customWidth="1"/>
    <col min="4084" max="4089" width="0.85546875" style="2"/>
    <col min="4090" max="4090" width="10.5703125" style="2" customWidth="1"/>
    <col min="4091" max="4227" width="0.85546875" style="2"/>
    <col min="4228" max="4228" width="1.7109375" style="2" customWidth="1"/>
    <col min="4229" max="4232" width="0.85546875" style="2"/>
    <col min="4233" max="4233" width="2.7109375" style="2" bestFit="1" customWidth="1"/>
    <col min="4234" max="4296" width="0.85546875" style="2"/>
    <col min="4297" max="4297" width="2" style="2" customWidth="1"/>
    <col min="4298" max="4308" width="0.85546875" style="2"/>
    <col min="4309" max="4309" width="2" style="2" customWidth="1"/>
    <col min="4310" max="4332" width="0.85546875" style="2"/>
    <col min="4333" max="4333" width="15.28515625" style="2" customWidth="1"/>
    <col min="4334" max="4338" width="0.85546875" style="2"/>
    <col min="4339" max="4339" width="7" style="2" customWidth="1"/>
    <col min="4340" max="4345" width="0.85546875" style="2"/>
    <col min="4346" max="4346" width="10.5703125" style="2" customWidth="1"/>
    <col min="4347" max="4483" width="0.85546875" style="2"/>
    <col min="4484" max="4484" width="1.7109375" style="2" customWidth="1"/>
    <col min="4485" max="4488" width="0.85546875" style="2"/>
    <col min="4489" max="4489" width="2.7109375" style="2" bestFit="1" customWidth="1"/>
    <col min="4490" max="4552" width="0.85546875" style="2"/>
    <col min="4553" max="4553" width="2" style="2" customWidth="1"/>
    <col min="4554" max="4564" width="0.85546875" style="2"/>
    <col min="4565" max="4565" width="2" style="2" customWidth="1"/>
    <col min="4566" max="4588" width="0.85546875" style="2"/>
    <col min="4589" max="4589" width="15.28515625" style="2" customWidth="1"/>
    <col min="4590" max="4594" width="0.85546875" style="2"/>
    <col min="4595" max="4595" width="7" style="2" customWidth="1"/>
    <col min="4596" max="4601" width="0.85546875" style="2"/>
    <col min="4602" max="4602" width="10.5703125" style="2" customWidth="1"/>
    <col min="4603" max="4739" width="0.85546875" style="2"/>
    <col min="4740" max="4740" width="1.7109375" style="2" customWidth="1"/>
    <col min="4741" max="4744" width="0.85546875" style="2"/>
    <col min="4745" max="4745" width="2.7109375" style="2" bestFit="1" customWidth="1"/>
    <col min="4746" max="4808" width="0.85546875" style="2"/>
    <col min="4809" max="4809" width="2" style="2" customWidth="1"/>
    <col min="4810" max="4820" width="0.85546875" style="2"/>
    <col min="4821" max="4821" width="2" style="2" customWidth="1"/>
    <col min="4822" max="4844" width="0.85546875" style="2"/>
    <col min="4845" max="4845" width="15.28515625" style="2" customWidth="1"/>
    <col min="4846" max="4850" width="0.85546875" style="2"/>
    <col min="4851" max="4851" width="7" style="2" customWidth="1"/>
    <col min="4852" max="4857" width="0.85546875" style="2"/>
    <col min="4858" max="4858" width="10.5703125" style="2" customWidth="1"/>
    <col min="4859" max="4995" width="0.85546875" style="2"/>
    <col min="4996" max="4996" width="1.7109375" style="2" customWidth="1"/>
    <col min="4997" max="5000" width="0.85546875" style="2"/>
    <col min="5001" max="5001" width="2.7109375" style="2" bestFit="1" customWidth="1"/>
    <col min="5002" max="5064" width="0.85546875" style="2"/>
    <col min="5065" max="5065" width="2" style="2" customWidth="1"/>
    <col min="5066" max="5076" width="0.85546875" style="2"/>
    <col min="5077" max="5077" width="2" style="2" customWidth="1"/>
    <col min="5078" max="5100" width="0.85546875" style="2"/>
    <col min="5101" max="5101" width="15.28515625" style="2" customWidth="1"/>
    <col min="5102" max="5106" width="0.85546875" style="2"/>
    <col min="5107" max="5107" width="7" style="2" customWidth="1"/>
    <col min="5108" max="5113" width="0.85546875" style="2"/>
    <col min="5114" max="5114" width="10.5703125" style="2" customWidth="1"/>
    <col min="5115" max="5251" width="0.85546875" style="2"/>
    <col min="5252" max="5252" width="1.7109375" style="2" customWidth="1"/>
    <col min="5253" max="5256" width="0.85546875" style="2"/>
    <col min="5257" max="5257" width="2.7109375" style="2" bestFit="1" customWidth="1"/>
    <col min="5258" max="5320" width="0.85546875" style="2"/>
    <col min="5321" max="5321" width="2" style="2" customWidth="1"/>
    <col min="5322" max="5332" width="0.85546875" style="2"/>
    <col min="5333" max="5333" width="2" style="2" customWidth="1"/>
    <col min="5334" max="5356" width="0.85546875" style="2"/>
    <col min="5357" max="5357" width="15.28515625" style="2" customWidth="1"/>
    <col min="5358" max="5362" width="0.85546875" style="2"/>
    <col min="5363" max="5363" width="7" style="2" customWidth="1"/>
    <col min="5364" max="5369" width="0.85546875" style="2"/>
    <col min="5370" max="5370" width="10.5703125" style="2" customWidth="1"/>
    <col min="5371" max="5507" width="0.85546875" style="2"/>
    <col min="5508" max="5508" width="1.7109375" style="2" customWidth="1"/>
    <col min="5509" max="5512" width="0.85546875" style="2"/>
    <col min="5513" max="5513" width="2.7109375" style="2" bestFit="1" customWidth="1"/>
    <col min="5514" max="5576" width="0.85546875" style="2"/>
    <col min="5577" max="5577" width="2" style="2" customWidth="1"/>
    <col min="5578" max="5588" width="0.85546875" style="2"/>
    <col min="5589" max="5589" width="2" style="2" customWidth="1"/>
    <col min="5590" max="5612" width="0.85546875" style="2"/>
    <col min="5613" max="5613" width="15.28515625" style="2" customWidth="1"/>
    <col min="5614" max="5618" width="0.85546875" style="2"/>
    <col min="5619" max="5619" width="7" style="2" customWidth="1"/>
    <col min="5620" max="5625" width="0.85546875" style="2"/>
    <col min="5626" max="5626" width="10.5703125" style="2" customWidth="1"/>
    <col min="5627" max="5763" width="0.85546875" style="2"/>
    <col min="5764" max="5764" width="1.7109375" style="2" customWidth="1"/>
    <col min="5765" max="5768" width="0.85546875" style="2"/>
    <col min="5769" max="5769" width="2.7109375" style="2" bestFit="1" customWidth="1"/>
    <col min="5770" max="5832" width="0.85546875" style="2"/>
    <col min="5833" max="5833" width="2" style="2" customWidth="1"/>
    <col min="5834" max="5844" width="0.85546875" style="2"/>
    <col min="5845" max="5845" width="2" style="2" customWidth="1"/>
    <col min="5846" max="5868" width="0.85546875" style="2"/>
    <col min="5869" max="5869" width="15.28515625" style="2" customWidth="1"/>
    <col min="5870" max="5874" width="0.85546875" style="2"/>
    <col min="5875" max="5875" width="7" style="2" customWidth="1"/>
    <col min="5876" max="5881" width="0.85546875" style="2"/>
    <col min="5882" max="5882" width="10.5703125" style="2" customWidth="1"/>
    <col min="5883" max="6019" width="0.85546875" style="2"/>
    <col min="6020" max="6020" width="1.7109375" style="2" customWidth="1"/>
    <col min="6021" max="6024" width="0.85546875" style="2"/>
    <col min="6025" max="6025" width="2.7109375" style="2" bestFit="1" customWidth="1"/>
    <col min="6026" max="6088" width="0.85546875" style="2"/>
    <col min="6089" max="6089" width="2" style="2" customWidth="1"/>
    <col min="6090" max="6100" width="0.85546875" style="2"/>
    <col min="6101" max="6101" width="2" style="2" customWidth="1"/>
    <col min="6102" max="6124" width="0.85546875" style="2"/>
    <col min="6125" max="6125" width="15.28515625" style="2" customWidth="1"/>
    <col min="6126" max="6130" width="0.85546875" style="2"/>
    <col min="6131" max="6131" width="7" style="2" customWidth="1"/>
    <col min="6132" max="6137" width="0.85546875" style="2"/>
    <col min="6138" max="6138" width="10.5703125" style="2" customWidth="1"/>
    <col min="6139" max="6275" width="0.85546875" style="2"/>
    <col min="6276" max="6276" width="1.7109375" style="2" customWidth="1"/>
    <col min="6277" max="6280" width="0.85546875" style="2"/>
    <col min="6281" max="6281" width="2.7109375" style="2" bestFit="1" customWidth="1"/>
    <col min="6282" max="6344" width="0.85546875" style="2"/>
    <col min="6345" max="6345" width="2" style="2" customWidth="1"/>
    <col min="6346" max="6356" width="0.85546875" style="2"/>
    <col min="6357" max="6357" width="2" style="2" customWidth="1"/>
    <col min="6358" max="6380" width="0.85546875" style="2"/>
    <col min="6381" max="6381" width="15.28515625" style="2" customWidth="1"/>
    <col min="6382" max="6386" width="0.85546875" style="2"/>
    <col min="6387" max="6387" width="7" style="2" customWidth="1"/>
    <col min="6388" max="6393" width="0.85546875" style="2"/>
    <col min="6394" max="6394" width="10.5703125" style="2" customWidth="1"/>
    <col min="6395" max="6531" width="0.85546875" style="2"/>
    <col min="6532" max="6532" width="1.7109375" style="2" customWidth="1"/>
    <col min="6533" max="6536" width="0.85546875" style="2"/>
    <col min="6537" max="6537" width="2.7109375" style="2" bestFit="1" customWidth="1"/>
    <col min="6538" max="6600" width="0.85546875" style="2"/>
    <col min="6601" max="6601" width="2" style="2" customWidth="1"/>
    <col min="6602" max="6612" width="0.85546875" style="2"/>
    <col min="6613" max="6613" width="2" style="2" customWidth="1"/>
    <col min="6614" max="6636" width="0.85546875" style="2"/>
    <col min="6637" max="6637" width="15.28515625" style="2" customWidth="1"/>
    <col min="6638" max="6642" width="0.85546875" style="2"/>
    <col min="6643" max="6643" width="7" style="2" customWidth="1"/>
    <col min="6644" max="6649" width="0.85546875" style="2"/>
    <col min="6650" max="6650" width="10.5703125" style="2" customWidth="1"/>
    <col min="6651" max="6787" width="0.85546875" style="2"/>
    <col min="6788" max="6788" width="1.7109375" style="2" customWidth="1"/>
    <col min="6789" max="6792" width="0.85546875" style="2"/>
    <col min="6793" max="6793" width="2.7109375" style="2" bestFit="1" customWidth="1"/>
    <col min="6794" max="6856" width="0.85546875" style="2"/>
    <col min="6857" max="6857" width="2" style="2" customWidth="1"/>
    <col min="6858" max="6868" width="0.85546875" style="2"/>
    <col min="6869" max="6869" width="2" style="2" customWidth="1"/>
    <col min="6870" max="6892" width="0.85546875" style="2"/>
    <col min="6893" max="6893" width="15.28515625" style="2" customWidth="1"/>
    <col min="6894" max="6898" width="0.85546875" style="2"/>
    <col min="6899" max="6899" width="7" style="2" customWidth="1"/>
    <col min="6900" max="6905" width="0.85546875" style="2"/>
    <col min="6906" max="6906" width="10.5703125" style="2" customWidth="1"/>
    <col min="6907" max="7043" width="0.85546875" style="2"/>
    <col min="7044" max="7044" width="1.7109375" style="2" customWidth="1"/>
    <col min="7045" max="7048" width="0.85546875" style="2"/>
    <col min="7049" max="7049" width="2.7109375" style="2" bestFit="1" customWidth="1"/>
    <col min="7050" max="7112" width="0.85546875" style="2"/>
    <col min="7113" max="7113" width="2" style="2" customWidth="1"/>
    <col min="7114" max="7124" width="0.85546875" style="2"/>
    <col min="7125" max="7125" width="2" style="2" customWidth="1"/>
    <col min="7126" max="7148" width="0.85546875" style="2"/>
    <col min="7149" max="7149" width="15.28515625" style="2" customWidth="1"/>
    <col min="7150" max="7154" width="0.85546875" style="2"/>
    <col min="7155" max="7155" width="7" style="2" customWidth="1"/>
    <col min="7156" max="7161" width="0.85546875" style="2"/>
    <col min="7162" max="7162" width="10.5703125" style="2" customWidth="1"/>
    <col min="7163" max="7299" width="0.85546875" style="2"/>
    <col min="7300" max="7300" width="1.7109375" style="2" customWidth="1"/>
    <col min="7301" max="7304" width="0.85546875" style="2"/>
    <col min="7305" max="7305" width="2.7109375" style="2" bestFit="1" customWidth="1"/>
    <col min="7306" max="7368" width="0.85546875" style="2"/>
    <col min="7369" max="7369" width="2" style="2" customWidth="1"/>
    <col min="7370" max="7380" width="0.85546875" style="2"/>
    <col min="7381" max="7381" width="2" style="2" customWidth="1"/>
    <col min="7382" max="7404" width="0.85546875" style="2"/>
    <col min="7405" max="7405" width="15.28515625" style="2" customWidth="1"/>
    <col min="7406" max="7410" width="0.85546875" style="2"/>
    <col min="7411" max="7411" width="7" style="2" customWidth="1"/>
    <col min="7412" max="7417" width="0.85546875" style="2"/>
    <col min="7418" max="7418" width="10.5703125" style="2" customWidth="1"/>
    <col min="7419" max="7555" width="0.85546875" style="2"/>
    <col min="7556" max="7556" width="1.7109375" style="2" customWidth="1"/>
    <col min="7557" max="7560" width="0.85546875" style="2"/>
    <col min="7561" max="7561" width="2.7109375" style="2" bestFit="1" customWidth="1"/>
    <col min="7562" max="7624" width="0.85546875" style="2"/>
    <col min="7625" max="7625" width="2" style="2" customWidth="1"/>
    <col min="7626" max="7636" width="0.85546875" style="2"/>
    <col min="7637" max="7637" width="2" style="2" customWidth="1"/>
    <col min="7638" max="7660" width="0.85546875" style="2"/>
    <col min="7661" max="7661" width="15.28515625" style="2" customWidth="1"/>
    <col min="7662" max="7666" width="0.85546875" style="2"/>
    <col min="7667" max="7667" width="7" style="2" customWidth="1"/>
    <col min="7668" max="7673" width="0.85546875" style="2"/>
    <col min="7674" max="7674" width="10.5703125" style="2" customWidth="1"/>
    <col min="7675" max="7811" width="0.85546875" style="2"/>
    <col min="7812" max="7812" width="1.7109375" style="2" customWidth="1"/>
    <col min="7813" max="7816" width="0.85546875" style="2"/>
    <col min="7817" max="7817" width="2.7109375" style="2" bestFit="1" customWidth="1"/>
    <col min="7818" max="7880" width="0.85546875" style="2"/>
    <col min="7881" max="7881" width="2" style="2" customWidth="1"/>
    <col min="7882" max="7892" width="0.85546875" style="2"/>
    <col min="7893" max="7893" width="2" style="2" customWidth="1"/>
    <col min="7894" max="7916" width="0.85546875" style="2"/>
    <col min="7917" max="7917" width="15.28515625" style="2" customWidth="1"/>
    <col min="7918" max="7922" width="0.85546875" style="2"/>
    <col min="7923" max="7923" width="7" style="2" customWidth="1"/>
    <col min="7924" max="7929" width="0.85546875" style="2"/>
    <col min="7930" max="7930" width="10.5703125" style="2" customWidth="1"/>
    <col min="7931" max="8067" width="0.85546875" style="2"/>
    <col min="8068" max="8068" width="1.7109375" style="2" customWidth="1"/>
    <col min="8069" max="8072" width="0.85546875" style="2"/>
    <col min="8073" max="8073" width="2.7109375" style="2" bestFit="1" customWidth="1"/>
    <col min="8074" max="8136" width="0.85546875" style="2"/>
    <col min="8137" max="8137" width="2" style="2" customWidth="1"/>
    <col min="8138" max="8148" width="0.85546875" style="2"/>
    <col min="8149" max="8149" width="2" style="2" customWidth="1"/>
    <col min="8150" max="8172" width="0.85546875" style="2"/>
    <col min="8173" max="8173" width="15.28515625" style="2" customWidth="1"/>
    <col min="8174" max="8178" width="0.85546875" style="2"/>
    <col min="8179" max="8179" width="7" style="2" customWidth="1"/>
    <col min="8180" max="8185" width="0.85546875" style="2"/>
    <col min="8186" max="8186" width="10.5703125" style="2" customWidth="1"/>
    <col min="8187" max="8323" width="0.85546875" style="2"/>
    <col min="8324" max="8324" width="1.7109375" style="2" customWidth="1"/>
    <col min="8325" max="8328" width="0.85546875" style="2"/>
    <col min="8329" max="8329" width="2.7109375" style="2" bestFit="1" customWidth="1"/>
    <col min="8330" max="8392" width="0.85546875" style="2"/>
    <col min="8393" max="8393" width="2" style="2" customWidth="1"/>
    <col min="8394" max="8404" width="0.85546875" style="2"/>
    <col min="8405" max="8405" width="2" style="2" customWidth="1"/>
    <col min="8406" max="8428" width="0.85546875" style="2"/>
    <col min="8429" max="8429" width="15.28515625" style="2" customWidth="1"/>
    <col min="8430" max="8434" width="0.85546875" style="2"/>
    <col min="8435" max="8435" width="7" style="2" customWidth="1"/>
    <col min="8436" max="8441" width="0.85546875" style="2"/>
    <col min="8442" max="8442" width="10.5703125" style="2" customWidth="1"/>
    <col min="8443" max="8579" width="0.85546875" style="2"/>
    <col min="8580" max="8580" width="1.7109375" style="2" customWidth="1"/>
    <col min="8581" max="8584" width="0.85546875" style="2"/>
    <col min="8585" max="8585" width="2.7109375" style="2" bestFit="1" customWidth="1"/>
    <col min="8586" max="8648" width="0.85546875" style="2"/>
    <col min="8649" max="8649" width="2" style="2" customWidth="1"/>
    <col min="8650" max="8660" width="0.85546875" style="2"/>
    <col min="8661" max="8661" width="2" style="2" customWidth="1"/>
    <col min="8662" max="8684" width="0.85546875" style="2"/>
    <col min="8685" max="8685" width="15.28515625" style="2" customWidth="1"/>
    <col min="8686" max="8690" width="0.85546875" style="2"/>
    <col min="8691" max="8691" width="7" style="2" customWidth="1"/>
    <col min="8692" max="8697" width="0.85546875" style="2"/>
    <col min="8698" max="8698" width="10.5703125" style="2" customWidth="1"/>
    <col min="8699" max="8835" width="0.85546875" style="2"/>
    <col min="8836" max="8836" width="1.7109375" style="2" customWidth="1"/>
    <col min="8837" max="8840" width="0.85546875" style="2"/>
    <col min="8841" max="8841" width="2.7109375" style="2" bestFit="1" customWidth="1"/>
    <col min="8842" max="8904" width="0.85546875" style="2"/>
    <col min="8905" max="8905" width="2" style="2" customWidth="1"/>
    <col min="8906" max="8916" width="0.85546875" style="2"/>
    <col min="8917" max="8917" width="2" style="2" customWidth="1"/>
    <col min="8918" max="8940" width="0.85546875" style="2"/>
    <col min="8941" max="8941" width="15.28515625" style="2" customWidth="1"/>
    <col min="8942" max="8946" width="0.85546875" style="2"/>
    <col min="8947" max="8947" width="7" style="2" customWidth="1"/>
    <col min="8948" max="8953" width="0.85546875" style="2"/>
    <col min="8954" max="8954" width="10.5703125" style="2" customWidth="1"/>
    <col min="8955" max="9091" width="0.85546875" style="2"/>
    <col min="9092" max="9092" width="1.7109375" style="2" customWidth="1"/>
    <col min="9093" max="9096" width="0.85546875" style="2"/>
    <col min="9097" max="9097" width="2.7109375" style="2" bestFit="1" customWidth="1"/>
    <col min="9098" max="9160" width="0.85546875" style="2"/>
    <col min="9161" max="9161" width="2" style="2" customWidth="1"/>
    <col min="9162" max="9172" width="0.85546875" style="2"/>
    <col min="9173" max="9173" width="2" style="2" customWidth="1"/>
    <col min="9174" max="9196" width="0.85546875" style="2"/>
    <col min="9197" max="9197" width="15.28515625" style="2" customWidth="1"/>
    <col min="9198" max="9202" width="0.85546875" style="2"/>
    <col min="9203" max="9203" width="7" style="2" customWidth="1"/>
    <col min="9204" max="9209" width="0.85546875" style="2"/>
    <col min="9210" max="9210" width="10.5703125" style="2" customWidth="1"/>
    <col min="9211" max="9347" width="0.85546875" style="2"/>
    <col min="9348" max="9348" width="1.7109375" style="2" customWidth="1"/>
    <col min="9349" max="9352" width="0.85546875" style="2"/>
    <col min="9353" max="9353" width="2.7109375" style="2" bestFit="1" customWidth="1"/>
    <col min="9354" max="9416" width="0.85546875" style="2"/>
    <col min="9417" max="9417" width="2" style="2" customWidth="1"/>
    <col min="9418" max="9428" width="0.85546875" style="2"/>
    <col min="9429" max="9429" width="2" style="2" customWidth="1"/>
    <col min="9430" max="9452" width="0.85546875" style="2"/>
    <col min="9453" max="9453" width="15.28515625" style="2" customWidth="1"/>
    <col min="9454" max="9458" width="0.85546875" style="2"/>
    <col min="9459" max="9459" width="7" style="2" customWidth="1"/>
    <col min="9460" max="9465" width="0.85546875" style="2"/>
    <col min="9466" max="9466" width="10.5703125" style="2" customWidth="1"/>
    <col min="9467" max="9603" width="0.85546875" style="2"/>
    <col min="9604" max="9604" width="1.7109375" style="2" customWidth="1"/>
    <col min="9605" max="9608" width="0.85546875" style="2"/>
    <col min="9609" max="9609" width="2.7109375" style="2" bestFit="1" customWidth="1"/>
    <col min="9610" max="9672" width="0.85546875" style="2"/>
    <col min="9673" max="9673" width="2" style="2" customWidth="1"/>
    <col min="9674" max="9684" width="0.85546875" style="2"/>
    <col min="9685" max="9685" width="2" style="2" customWidth="1"/>
    <col min="9686" max="9708" width="0.85546875" style="2"/>
    <col min="9709" max="9709" width="15.28515625" style="2" customWidth="1"/>
    <col min="9710" max="9714" width="0.85546875" style="2"/>
    <col min="9715" max="9715" width="7" style="2" customWidth="1"/>
    <col min="9716" max="9721" width="0.85546875" style="2"/>
    <col min="9722" max="9722" width="10.5703125" style="2" customWidth="1"/>
    <col min="9723" max="9859" width="0.85546875" style="2"/>
    <col min="9860" max="9860" width="1.7109375" style="2" customWidth="1"/>
    <col min="9861" max="9864" width="0.85546875" style="2"/>
    <col min="9865" max="9865" width="2.7109375" style="2" bestFit="1" customWidth="1"/>
    <col min="9866" max="9928" width="0.85546875" style="2"/>
    <col min="9929" max="9929" width="2" style="2" customWidth="1"/>
    <col min="9930" max="9940" width="0.85546875" style="2"/>
    <col min="9941" max="9941" width="2" style="2" customWidth="1"/>
    <col min="9942" max="9964" width="0.85546875" style="2"/>
    <col min="9965" max="9965" width="15.28515625" style="2" customWidth="1"/>
    <col min="9966" max="9970" width="0.85546875" style="2"/>
    <col min="9971" max="9971" width="7" style="2" customWidth="1"/>
    <col min="9972" max="9977" width="0.85546875" style="2"/>
    <col min="9978" max="9978" width="10.5703125" style="2" customWidth="1"/>
    <col min="9979" max="10115" width="0.85546875" style="2"/>
    <col min="10116" max="10116" width="1.7109375" style="2" customWidth="1"/>
    <col min="10117" max="10120" width="0.85546875" style="2"/>
    <col min="10121" max="10121" width="2.7109375" style="2" bestFit="1" customWidth="1"/>
    <col min="10122" max="10184" width="0.85546875" style="2"/>
    <col min="10185" max="10185" width="2" style="2" customWidth="1"/>
    <col min="10186" max="10196" width="0.85546875" style="2"/>
    <col min="10197" max="10197" width="2" style="2" customWidth="1"/>
    <col min="10198" max="10220" width="0.85546875" style="2"/>
    <col min="10221" max="10221" width="15.28515625" style="2" customWidth="1"/>
    <col min="10222" max="10226" width="0.85546875" style="2"/>
    <col min="10227" max="10227" width="7" style="2" customWidth="1"/>
    <col min="10228" max="10233" width="0.85546875" style="2"/>
    <col min="10234" max="10234" width="10.5703125" style="2" customWidth="1"/>
    <col min="10235" max="10371" width="0.85546875" style="2"/>
    <col min="10372" max="10372" width="1.7109375" style="2" customWidth="1"/>
    <col min="10373" max="10376" width="0.85546875" style="2"/>
    <col min="10377" max="10377" width="2.7109375" style="2" bestFit="1" customWidth="1"/>
    <col min="10378" max="10440" width="0.85546875" style="2"/>
    <col min="10441" max="10441" width="2" style="2" customWidth="1"/>
    <col min="10442" max="10452" width="0.85546875" style="2"/>
    <col min="10453" max="10453" width="2" style="2" customWidth="1"/>
    <col min="10454" max="10476" width="0.85546875" style="2"/>
    <col min="10477" max="10477" width="15.28515625" style="2" customWidth="1"/>
    <col min="10478" max="10482" width="0.85546875" style="2"/>
    <col min="10483" max="10483" width="7" style="2" customWidth="1"/>
    <col min="10484" max="10489" width="0.85546875" style="2"/>
    <col min="10490" max="10490" width="10.5703125" style="2" customWidth="1"/>
    <col min="10491" max="10627" width="0.85546875" style="2"/>
    <col min="10628" max="10628" width="1.7109375" style="2" customWidth="1"/>
    <col min="10629" max="10632" width="0.85546875" style="2"/>
    <col min="10633" max="10633" width="2.7109375" style="2" bestFit="1" customWidth="1"/>
    <col min="10634" max="10696" width="0.85546875" style="2"/>
    <col min="10697" max="10697" width="2" style="2" customWidth="1"/>
    <col min="10698" max="10708" width="0.85546875" style="2"/>
    <col min="10709" max="10709" width="2" style="2" customWidth="1"/>
    <col min="10710" max="10732" width="0.85546875" style="2"/>
    <col min="10733" max="10733" width="15.28515625" style="2" customWidth="1"/>
    <col min="10734" max="10738" width="0.85546875" style="2"/>
    <col min="10739" max="10739" width="7" style="2" customWidth="1"/>
    <col min="10740" max="10745" width="0.85546875" style="2"/>
    <col min="10746" max="10746" width="10.5703125" style="2" customWidth="1"/>
    <col min="10747" max="10883" width="0.85546875" style="2"/>
    <col min="10884" max="10884" width="1.7109375" style="2" customWidth="1"/>
    <col min="10885" max="10888" width="0.85546875" style="2"/>
    <col min="10889" max="10889" width="2.7109375" style="2" bestFit="1" customWidth="1"/>
    <col min="10890" max="10952" width="0.85546875" style="2"/>
    <col min="10953" max="10953" width="2" style="2" customWidth="1"/>
    <col min="10954" max="10964" width="0.85546875" style="2"/>
    <col min="10965" max="10965" width="2" style="2" customWidth="1"/>
    <col min="10966" max="10988" width="0.85546875" style="2"/>
    <col min="10989" max="10989" width="15.28515625" style="2" customWidth="1"/>
    <col min="10990" max="10994" width="0.85546875" style="2"/>
    <col min="10995" max="10995" width="7" style="2" customWidth="1"/>
    <col min="10996" max="11001" width="0.85546875" style="2"/>
    <col min="11002" max="11002" width="10.5703125" style="2" customWidth="1"/>
    <col min="11003" max="11139" width="0.85546875" style="2"/>
    <col min="11140" max="11140" width="1.7109375" style="2" customWidth="1"/>
    <col min="11141" max="11144" width="0.85546875" style="2"/>
    <col min="11145" max="11145" width="2.7109375" style="2" bestFit="1" customWidth="1"/>
    <col min="11146" max="11208" width="0.85546875" style="2"/>
    <col min="11209" max="11209" width="2" style="2" customWidth="1"/>
    <col min="11210" max="11220" width="0.85546875" style="2"/>
    <col min="11221" max="11221" width="2" style="2" customWidth="1"/>
    <col min="11222" max="11244" width="0.85546875" style="2"/>
    <col min="11245" max="11245" width="15.28515625" style="2" customWidth="1"/>
    <col min="11246" max="11250" width="0.85546875" style="2"/>
    <col min="11251" max="11251" width="7" style="2" customWidth="1"/>
    <col min="11252" max="11257" width="0.85546875" style="2"/>
    <col min="11258" max="11258" width="10.5703125" style="2" customWidth="1"/>
    <col min="11259" max="11395" width="0.85546875" style="2"/>
    <col min="11396" max="11396" width="1.7109375" style="2" customWidth="1"/>
    <col min="11397" max="11400" width="0.85546875" style="2"/>
    <col min="11401" max="11401" width="2.7109375" style="2" bestFit="1" customWidth="1"/>
    <col min="11402" max="11464" width="0.85546875" style="2"/>
    <col min="11465" max="11465" width="2" style="2" customWidth="1"/>
    <col min="11466" max="11476" width="0.85546875" style="2"/>
    <col min="11477" max="11477" width="2" style="2" customWidth="1"/>
    <col min="11478" max="11500" width="0.85546875" style="2"/>
    <col min="11501" max="11501" width="15.28515625" style="2" customWidth="1"/>
    <col min="11502" max="11506" width="0.85546875" style="2"/>
    <col min="11507" max="11507" width="7" style="2" customWidth="1"/>
    <col min="11508" max="11513" width="0.85546875" style="2"/>
    <col min="11514" max="11514" width="10.5703125" style="2" customWidth="1"/>
    <col min="11515" max="11651" width="0.85546875" style="2"/>
    <col min="11652" max="11652" width="1.7109375" style="2" customWidth="1"/>
    <col min="11653" max="11656" width="0.85546875" style="2"/>
    <col min="11657" max="11657" width="2.7109375" style="2" bestFit="1" customWidth="1"/>
    <col min="11658" max="11720" width="0.85546875" style="2"/>
    <col min="11721" max="11721" width="2" style="2" customWidth="1"/>
    <col min="11722" max="11732" width="0.85546875" style="2"/>
    <col min="11733" max="11733" width="2" style="2" customWidth="1"/>
    <col min="11734" max="11756" width="0.85546875" style="2"/>
    <col min="11757" max="11757" width="15.28515625" style="2" customWidth="1"/>
    <col min="11758" max="11762" width="0.85546875" style="2"/>
    <col min="11763" max="11763" width="7" style="2" customWidth="1"/>
    <col min="11764" max="11769" width="0.85546875" style="2"/>
    <col min="11770" max="11770" width="10.5703125" style="2" customWidth="1"/>
    <col min="11771" max="11907" width="0.85546875" style="2"/>
    <col min="11908" max="11908" width="1.7109375" style="2" customWidth="1"/>
    <col min="11909" max="11912" width="0.85546875" style="2"/>
    <col min="11913" max="11913" width="2.7109375" style="2" bestFit="1" customWidth="1"/>
    <col min="11914" max="11976" width="0.85546875" style="2"/>
    <col min="11977" max="11977" width="2" style="2" customWidth="1"/>
    <col min="11978" max="11988" width="0.85546875" style="2"/>
    <col min="11989" max="11989" width="2" style="2" customWidth="1"/>
    <col min="11990" max="12012" width="0.85546875" style="2"/>
    <col min="12013" max="12013" width="15.28515625" style="2" customWidth="1"/>
    <col min="12014" max="12018" width="0.85546875" style="2"/>
    <col min="12019" max="12019" width="7" style="2" customWidth="1"/>
    <col min="12020" max="12025" width="0.85546875" style="2"/>
    <col min="12026" max="12026" width="10.5703125" style="2" customWidth="1"/>
    <col min="12027" max="12163" width="0.85546875" style="2"/>
    <col min="12164" max="12164" width="1.7109375" style="2" customWidth="1"/>
    <col min="12165" max="12168" width="0.85546875" style="2"/>
    <col min="12169" max="12169" width="2.7109375" style="2" bestFit="1" customWidth="1"/>
    <col min="12170" max="12232" width="0.85546875" style="2"/>
    <col min="12233" max="12233" width="2" style="2" customWidth="1"/>
    <col min="12234" max="12244" width="0.85546875" style="2"/>
    <col min="12245" max="12245" width="2" style="2" customWidth="1"/>
    <col min="12246" max="12268" width="0.85546875" style="2"/>
    <col min="12269" max="12269" width="15.28515625" style="2" customWidth="1"/>
    <col min="12270" max="12274" width="0.85546875" style="2"/>
    <col min="12275" max="12275" width="7" style="2" customWidth="1"/>
    <col min="12276" max="12281" width="0.85546875" style="2"/>
    <col min="12282" max="12282" width="10.5703125" style="2" customWidth="1"/>
    <col min="12283" max="12419" width="0.85546875" style="2"/>
    <col min="12420" max="12420" width="1.7109375" style="2" customWidth="1"/>
    <col min="12421" max="12424" width="0.85546875" style="2"/>
    <col min="12425" max="12425" width="2.7109375" style="2" bestFit="1" customWidth="1"/>
    <col min="12426" max="12488" width="0.85546875" style="2"/>
    <col min="12489" max="12489" width="2" style="2" customWidth="1"/>
    <col min="12490" max="12500" width="0.85546875" style="2"/>
    <col min="12501" max="12501" width="2" style="2" customWidth="1"/>
    <col min="12502" max="12524" width="0.85546875" style="2"/>
    <col min="12525" max="12525" width="15.28515625" style="2" customWidth="1"/>
    <col min="12526" max="12530" width="0.85546875" style="2"/>
    <col min="12531" max="12531" width="7" style="2" customWidth="1"/>
    <col min="12532" max="12537" width="0.85546875" style="2"/>
    <col min="12538" max="12538" width="10.5703125" style="2" customWidth="1"/>
    <col min="12539" max="12675" width="0.85546875" style="2"/>
    <col min="12676" max="12676" width="1.7109375" style="2" customWidth="1"/>
    <col min="12677" max="12680" width="0.85546875" style="2"/>
    <col min="12681" max="12681" width="2.7109375" style="2" bestFit="1" customWidth="1"/>
    <col min="12682" max="12744" width="0.85546875" style="2"/>
    <col min="12745" max="12745" width="2" style="2" customWidth="1"/>
    <col min="12746" max="12756" width="0.85546875" style="2"/>
    <col min="12757" max="12757" width="2" style="2" customWidth="1"/>
    <col min="12758" max="12780" width="0.85546875" style="2"/>
    <col min="12781" max="12781" width="15.28515625" style="2" customWidth="1"/>
    <col min="12782" max="12786" width="0.85546875" style="2"/>
    <col min="12787" max="12787" width="7" style="2" customWidth="1"/>
    <col min="12788" max="12793" width="0.85546875" style="2"/>
    <col min="12794" max="12794" width="10.5703125" style="2" customWidth="1"/>
    <col min="12795" max="12931" width="0.85546875" style="2"/>
    <col min="12932" max="12932" width="1.7109375" style="2" customWidth="1"/>
    <col min="12933" max="12936" width="0.85546875" style="2"/>
    <col min="12937" max="12937" width="2.7109375" style="2" bestFit="1" customWidth="1"/>
    <col min="12938" max="13000" width="0.85546875" style="2"/>
    <col min="13001" max="13001" width="2" style="2" customWidth="1"/>
    <col min="13002" max="13012" width="0.85546875" style="2"/>
    <col min="13013" max="13013" width="2" style="2" customWidth="1"/>
    <col min="13014" max="13036" width="0.85546875" style="2"/>
    <col min="13037" max="13037" width="15.28515625" style="2" customWidth="1"/>
    <col min="13038" max="13042" width="0.85546875" style="2"/>
    <col min="13043" max="13043" width="7" style="2" customWidth="1"/>
    <col min="13044" max="13049" width="0.85546875" style="2"/>
    <col min="13050" max="13050" width="10.5703125" style="2" customWidth="1"/>
    <col min="13051" max="13187" width="0.85546875" style="2"/>
    <col min="13188" max="13188" width="1.7109375" style="2" customWidth="1"/>
    <col min="13189" max="13192" width="0.85546875" style="2"/>
    <col min="13193" max="13193" width="2.7109375" style="2" bestFit="1" customWidth="1"/>
    <col min="13194" max="13256" width="0.85546875" style="2"/>
    <col min="13257" max="13257" width="2" style="2" customWidth="1"/>
    <col min="13258" max="13268" width="0.85546875" style="2"/>
    <col min="13269" max="13269" width="2" style="2" customWidth="1"/>
    <col min="13270" max="13292" width="0.85546875" style="2"/>
    <col min="13293" max="13293" width="15.28515625" style="2" customWidth="1"/>
    <col min="13294" max="13298" width="0.85546875" style="2"/>
    <col min="13299" max="13299" width="7" style="2" customWidth="1"/>
    <col min="13300" max="13305" width="0.85546875" style="2"/>
    <col min="13306" max="13306" width="10.5703125" style="2" customWidth="1"/>
    <col min="13307" max="13443" width="0.85546875" style="2"/>
    <col min="13444" max="13444" width="1.7109375" style="2" customWidth="1"/>
    <col min="13445" max="13448" width="0.85546875" style="2"/>
    <col min="13449" max="13449" width="2.7109375" style="2" bestFit="1" customWidth="1"/>
    <col min="13450" max="13512" width="0.85546875" style="2"/>
    <col min="13513" max="13513" width="2" style="2" customWidth="1"/>
    <col min="13514" max="13524" width="0.85546875" style="2"/>
    <col min="13525" max="13525" width="2" style="2" customWidth="1"/>
    <col min="13526" max="13548" width="0.85546875" style="2"/>
    <col min="13549" max="13549" width="15.28515625" style="2" customWidth="1"/>
    <col min="13550" max="13554" width="0.85546875" style="2"/>
    <col min="13555" max="13555" width="7" style="2" customWidth="1"/>
    <col min="13556" max="13561" width="0.85546875" style="2"/>
    <col min="13562" max="13562" width="10.5703125" style="2" customWidth="1"/>
    <col min="13563" max="13699" width="0.85546875" style="2"/>
    <col min="13700" max="13700" width="1.7109375" style="2" customWidth="1"/>
    <col min="13701" max="13704" width="0.85546875" style="2"/>
    <col min="13705" max="13705" width="2.7109375" style="2" bestFit="1" customWidth="1"/>
    <col min="13706" max="13768" width="0.85546875" style="2"/>
    <col min="13769" max="13769" width="2" style="2" customWidth="1"/>
    <col min="13770" max="13780" width="0.85546875" style="2"/>
    <col min="13781" max="13781" width="2" style="2" customWidth="1"/>
    <col min="13782" max="13804" width="0.85546875" style="2"/>
    <col min="13805" max="13805" width="15.28515625" style="2" customWidth="1"/>
    <col min="13806" max="13810" width="0.85546875" style="2"/>
    <col min="13811" max="13811" width="7" style="2" customWidth="1"/>
    <col min="13812" max="13817" width="0.85546875" style="2"/>
    <col min="13818" max="13818" width="10.5703125" style="2" customWidth="1"/>
    <col min="13819" max="13955" width="0.85546875" style="2"/>
    <col min="13956" max="13956" width="1.7109375" style="2" customWidth="1"/>
    <col min="13957" max="13960" width="0.85546875" style="2"/>
    <col min="13961" max="13961" width="2.7109375" style="2" bestFit="1" customWidth="1"/>
    <col min="13962" max="14024" width="0.85546875" style="2"/>
    <col min="14025" max="14025" width="2" style="2" customWidth="1"/>
    <col min="14026" max="14036" width="0.85546875" style="2"/>
    <col min="14037" max="14037" width="2" style="2" customWidth="1"/>
    <col min="14038" max="14060" width="0.85546875" style="2"/>
    <col min="14061" max="14061" width="15.28515625" style="2" customWidth="1"/>
    <col min="14062" max="14066" width="0.85546875" style="2"/>
    <col min="14067" max="14067" width="7" style="2" customWidth="1"/>
    <col min="14068" max="14073" width="0.85546875" style="2"/>
    <col min="14074" max="14074" width="10.5703125" style="2" customWidth="1"/>
    <col min="14075" max="14211" width="0.85546875" style="2"/>
    <col min="14212" max="14212" width="1.7109375" style="2" customWidth="1"/>
    <col min="14213" max="14216" width="0.85546875" style="2"/>
    <col min="14217" max="14217" width="2.7109375" style="2" bestFit="1" customWidth="1"/>
    <col min="14218" max="14280" width="0.85546875" style="2"/>
    <col min="14281" max="14281" width="2" style="2" customWidth="1"/>
    <col min="14282" max="14292" width="0.85546875" style="2"/>
    <col min="14293" max="14293" width="2" style="2" customWidth="1"/>
    <col min="14294" max="14316" width="0.85546875" style="2"/>
    <col min="14317" max="14317" width="15.28515625" style="2" customWidth="1"/>
    <col min="14318" max="14322" width="0.85546875" style="2"/>
    <col min="14323" max="14323" width="7" style="2" customWidth="1"/>
    <col min="14324" max="14329" width="0.85546875" style="2"/>
    <col min="14330" max="14330" width="10.5703125" style="2" customWidth="1"/>
    <col min="14331" max="14467" width="0.85546875" style="2"/>
    <col min="14468" max="14468" width="1.7109375" style="2" customWidth="1"/>
    <col min="14469" max="14472" width="0.85546875" style="2"/>
    <col min="14473" max="14473" width="2.7109375" style="2" bestFit="1" customWidth="1"/>
    <col min="14474" max="14536" width="0.85546875" style="2"/>
    <col min="14537" max="14537" width="2" style="2" customWidth="1"/>
    <col min="14538" max="14548" width="0.85546875" style="2"/>
    <col min="14549" max="14549" width="2" style="2" customWidth="1"/>
    <col min="14550" max="14572" width="0.85546875" style="2"/>
    <col min="14573" max="14573" width="15.28515625" style="2" customWidth="1"/>
    <col min="14574" max="14578" width="0.85546875" style="2"/>
    <col min="14579" max="14579" width="7" style="2" customWidth="1"/>
    <col min="14580" max="14585" width="0.85546875" style="2"/>
    <col min="14586" max="14586" width="10.5703125" style="2" customWidth="1"/>
    <col min="14587" max="14723" width="0.85546875" style="2"/>
    <col min="14724" max="14724" width="1.7109375" style="2" customWidth="1"/>
    <col min="14725" max="14728" width="0.85546875" style="2"/>
    <col min="14729" max="14729" width="2.7109375" style="2" bestFit="1" customWidth="1"/>
    <col min="14730" max="14792" width="0.85546875" style="2"/>
    <col min="14793" max="14793" width="2" style="2" customWidth="1"/>
    <col min="14794" max="14804" width="0.85546875" style="2"/>
    <col min="14805" max="14805" width="2" style="2" customWidth="1"/>
    <col min="14806" max="14828" width="0.85546875" style="2"/>
    <col min="14829" max="14829" width="15.28515625" style="2" customWidth="1"/>
    <col min="14830" max="14834" width="0.85546875" style="2"/>
    <col min="14835" max="14835" width="7" style="2" customWidth="1"/>
    <col min="14836" max="14841" width="0.85546875" style="2"/>
    <col min="14842" max="14842" width="10.5703125" style="2" customWidth="1"/>
    <col min="14843" max="14979" width="0.85546875" style="2"/>
    <col min="14980" max="14980" width="1.7109375" style="2" customWidth="1"/>
    <col min="14981" max="14984" width="0.85546875" style="2"/>
    <col min="14985" max="14985" width="2.7109375" style="2" bestFit="1" customWidth="1"/>
    <col min="14986" max="15048" width="0.85546875" style="2"/>
    <col min="15049" max="15049" width="2" style="2" customWidth="1"/>
    <col min="15050" max="15060" width="0.85546875" style="2"/>
    <col min="15061" max="15061" width="2" style="2" customWidth="1"/>
    <col min="15062" max="15084" width="0.85546875" style="2"/>
    <col min="15085" max="15085" width="15.28515625" style="2" customWidth="1"/>
    <col min="15086" max="15090" width="0.85546875" style="2"/>
    <col min="15091" max="15091" width="7" style="2" customWidth="1"/>
    <col min="15092" max="15097" width="0.85546875" style="2"/>
    <col min="15098" max="15098" width="10.5703125" style="2" customWidth="1"/>
    <col min="15099" max="15235" width="0.85546875" style="2"/>
    <col min="15236" max="15236" width="1.7109375" style="2" customWidth="1"/>
    <col min="15237" max="15240" width="0.85546875" style="2"/>
    <col min="15241" max="15241" width="2.7109375" style="2" bestFit="1" customWidth="1"/>
    <col min="15242" max="15304" width="0.85546875" style="2"/>
    <col min="15305" max="15305" width="2" style="2" customWidth="1"/>
    <col min="15306" max="15316" width="0.85546875" style="2"/>
    <col min="15317" max="15317" width="2" style="2" customWidth="1"/>
    <col min="15318" max="15340" width="0.85546875" style="2"/>
    <col min="15341" max="15341" width="15.28515625" style="2" customWidth="1"/>
    <col min="15342" max="15346" width="0.85546875" style="2"/>
    <col min="15347" max="15347" width="7" style="2" customWidth="1"/>
    <col min="15348" max="15353" width="0.85546875" style="2"/>
    <col min="15354" max="15354" width="10.5703125" style="2" customWidth="1"/>
    <col min="15355" max="15491" width="0.85546875" style="2"/>
    <col min="15492" max="15492" width="1.7109375" style="2" customWidth="1"/>
    <col min="15493" max="15496" width="0.85546875" style="2"/>
    <col min="15497" max="15497" width="2.7109375" style="2" bestFit="1" customWidth="1"/>
    <col min="15498" max="15560" width="0.85546875" style="2"/>
    <col min="15561" max="15561" width="2" style="2" customWidth="1"/>
    <col min="15562" max="15572" width="0.85546875" style="2"/>
    <col min="15573" max="15573" width="2" style="2" customWidth="1"/>
    <col min="15574" max="15596" width="0.85546875" style="2"/>
    <col min="15597" max="15597" width="15.28515625" style="2" customWidth="1"/>
    <col min="15598" max="15602" width="0.85546875" style="2"/>
    <col min="15603" max="15603" width="7" style="2" customWidth="1"/>
    <col min="15604" max="15609" width="0.85546875" style="2"/>
    <col min="15610" max="15610" width="10.5703125" style="2" customWidth="1"/>
    <col min="15611" max="15747" width="0.85546875" style="2"/>
    <col min="15748" max="15748" width="1.7109375" style="2" customWidth="1"/>
    <col min="15749" max="15752" width="0.85546875" style="2"/>
    <col min="15753" max="15753" width="2.7109375" style="2" bestFit="1" customWidth="1"/>
    <col min="15754" max="15816" width="0.85546875" style="2"/>
    <col min="15817" max="15817" width="2" style="2" customWidth="1"/>
    <col min="15818" max="15828" width="0.85546875" style="2"/>
    <col min="15829" max="15829" width="2" style="2" customWidth="1"/>
    <col min="15830" max="15852" width="0.85546875" style="2"/>
    <col min="15853" max="15853" width="15.28515625" style="2" customWidth="1"/>
    <col min="15854" max="15858" width="0.85546875" style="2"/>
    <col min="15859" max="15859" width="7" style="2" customWidth="1"/>
    <col min="15860" max="15865" width="0.85546875" style="2"/>
    <col min="15866" max="15866" width="10.5703125" style="2" customWidth="1"/>
    <col min="15867" max="16003" width="0.85546875" style="2"/>
    <col min="16004" max="16004" width="1.7109375" style="2" customWidth="1"/>
    <col min="16005" max="16008" width="0.85546875" style="2"/>
    <col min="16009" max="16009" width="2.7109375" style="2" bestFit="1" customWidth="1"/>
    <col min="16010" max="16072" width="0.85546875" style="2"/>
    <col min="16073" max="16073" width="2" style="2" customWidth="1"/>
    <col min="16074" max="16084" width="0.85546875" style="2"/>
    <col min="16085" max="16085" width="2" style="2" customWidth="1"/>
    <col min="16086" max="16108" width="0.85546875" style="2"/>
    <col min="16109" max="16109" width="15.28515625" style="2" customWidth="1"/>
    <col min="16110" max="16114" width="0.85546875" style="2"/>
    <col min="16115" max="16115" width="7" style="2" customWidth="1"/>
    <col min="16116" max="16121" width="0.85546875" style="2"/>
    <col min="16122" max="16122" width="10.5703125" style="2" customWidth="1"/>
    <col min="16123" max="16384" width="0.85546875" style="2"/>
  </cols>
  <sheetData>
    <row r="1" spans="1:104" s="18" customFormat="1" ht="12" customHeight="1" x14ac:dyDescent="0.2">
      <c r="BN1" s="18" t="s">
        <v>62</v>
      </c>
    </row>
    <row r="2" spans="1:104" s="18" customFormat="1" ht="12" customHeight="1" x14ac:dyDescent="0.2">
      <c r="BN2" s="18" t="s">
        <v>63</v>
      </c>
    </row>
    <row r="3" spans="1:104" s="18" customFormat="1" ht="12" customHeight="1" x14ac:dyDescent="0.2">
      <c r="BN3" s="18" t="s">
        <v>64</v>
      </c>
    </row>
    <row r="4" spans="1:104" ht="21" customHeight="1" x14ac:dyDescent="0.25"/>
    <row r="5" spans="1:104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</row>
    <row r="6" spans="1:104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</row>
    <row r="7" spans="1:104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</row>
    <row r="8" spans="1:104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</row>
    <row r="9" spans="1:104" ht="21" customHeight="1" x14ac:dyDescent="0.25"/>
    <row r="10" spans="1:104" x14ac:dyDescent="0.25">
      <c r="C10" s="52" t="s">
        <v>69</v>
      </c>
      <c r="D10" s="52"/>
      <c r="AG10" s="137" t="s">
        <v>70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</row>
    <row r="11" spans="1:104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</row>
    <row r="12" spans="1:104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</row>
    <row r="13" spans="1:104" x14ac:dyDescent="0.25">
      <c r="C13" s="52" t="s">
        <v>75</v>
      </c>
      <c r="D13" s="52"/>
      <c r="AQ13" s="140" t="s">
        <v>196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197</v>
      </c>
      <c r="BB13" s="140"/>
      <c r="BC13" s="140"/>
      <c r="BD13" s="140"/>
      <c r="BE13" s="140"/>
      <c r="BF13" s="140"/>
      <c r="BG13" s="140"/>
      <c r="BH13" s="2" t="s">
        <v>79</v>
      </c>
    </row>
    <row r="14" spans="1:104" ht="15" customHeight="1" x14ac:dyDescent="0.25"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</row>
    <row r="15" spans="1:104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3" t="s">
        <v>80</v>
      </c>
      <c r="BI15" s="144"/>
      <c r="BJ15" s="144"/>
      <c r="BK15" s="144"/>
      <c r="BL15" s="144"/>
      <c r="BM15" s="144"/>
      <c r="BN15" s="144"/>
      <c r="BO15" s="144"/>
      <c r="BP15" s="144"/>
      <c r="BQ15" s="144"/>
      <c r="BR15" s="145"/>
      <c r="BS15" s="150" t="s">
        <v>203</v>
      </c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2"/>
      <c r="CM15" s="143" t="s">
        <v>82</v>
      </c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</row>
    <row r="16" spans="1:104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6"/>
      <c r="BI16" s="147"/>
      <c r="BJ16" s="147"/>
      <c r="BK16" s="147"/>
      <c r="BL16" s="147"/>
      <c r="BM16" s="147"/>
      <c r="BN16" s="147"/>
      <c r="BO16" s="147"/>
      <c r="BP16" s="147"/>
      <c r="BQ16" s="147"/>
      <c r="BR16" s="148"/>
      <c r="BS16" s="150" t="s">
        <v>83</v>
      </c>
      <c r="BT16" s="151"/>
      <c r="BU16" s="151"/>
      <c r="BV16" s="151"/>
      <c r="BW16" s="151"/>
      <c r="BX16" s="151"/>
      <c r="BY16" s="151"/>
      <c r="BZ16" s="151"/>
      <c r="CA16" s="151"/>
      <c r="CB16" s="152"/>
      <c r="CC16" s="150" t="s">
        <v>84</v>
      </c>
      <c r="CD16" s="151"/>
      <c r="CE16" s="151"/>
      <c r="CF16" s="151"/>
      <c r="CG16" s="151"/>
      <c r="CH16" s="151"/>
      <c r="CI16" s="151"/>
      <c r="CJ16" s="151"/>
      <c r="CK16" s="151"/>
      <c r="CL16" s="152"/>
      <c r="CM16" s="166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</row>
    <row r="17" spans="1:104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116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50" t="s">
        <v>86</v>
      </c>
      <c r="BI17" s="151"/>
      <c r="BJ17" s="151"/>
      <c r="BK17" s="151"/>
      <c r="BL17" s="151"/>
      <c r="BM17" s="151"/>
      <c r="BN17" s="151"/>
      <c r="BO17" s="151"/>
      <c r="BP17" s="151"/>
      <c r="BQ17" s="151"/>
      <c r="BR17" s="152"/>
      <c r="BS17" s="150" t="s">
        <v>86</v>
      </c>
      <c r="BT17" s="151"/>
      <c r="BU17" s="151"/>
      <c r="BV17" s="151"/>
      <c r="BW17" s="151"/>
      <c r="BX17" s="151"/>
      <c r="BY17" s="151"/>
      <c r="BZ17" s="151"/>
      <c r="CA17" s="151"/>
      <c r="CB17" s="152"/>
      <c r="CC17" s="150" t="s">
        <v>86</v>
      </c>
      <c r="CD17" s="151"/>
      <c r="CE17" s="151"/>
      <c r="CF17" s="151"/>
      <c r="CG17" s="151"/>
      <c r="CH17" s="151"/>
      <c r="CI17" s="151"/>
      <c r="CJ17" s="151"/>
      <c r="CK17" s="151"/>
      <c r="CL17" s="152"/>
      <c r="CM17" s="173" t="s">
        <v>86</v>
      </c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</row>
    <row r="18" spans="1:104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121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7" t="s">
        <v>9</v>
      </c>
      <c r="BI18" s="158"/>
      <c r="BJ18" s="158"/>
      <c r="BK18" s="158"/>
      <c r="BL18" s="158"/>
      <c r="BM18" s="158"/>
      <c r="BN18" s="158"/>
      <c r="BO18" s="158"/>
      <c r="BP18" s="158"/>
      <c r="BQ18" s="158"/>
      <c r="BR18" s="159"/>
      <c r="BS18" s="160">
        <f>BS19+BS37+BS53+BS49</f>
        <v>75006.570000000007</v>
      </c>
      <c r="BT18" s="275"/>
      <c r="BU18" s="275"/>
      <c r="BV18" s="275"/>
      <c r="BW18" s="275"/>
      <c r="BX18" s="275"/>
      <c r="BY18" s="275"/>
      <c r="BZ18" s="275"/>
      <c r="CA18" s="275"/>
      <c r="CB18" s="276"/>
      <c r="CC18" s="160">
        <f>CC19+CC37+CC53</f>
        <v>112701.66802735886</v>
      </c>
      <c r="CD18" s="275"/>
      <c r="CE18" s="275"/>
      <c r="CF18" s="275"/>
      <c r="CG18" s="275"/>
      <c r="CH18" s="275"/>
      <c r="CI18" s="275"/>
      <c r="CJ18" s="275"/>
      <c r="CK18" s="275"/>
      <c r="CL18" s="276"/>
      <c r="CM18" s="161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</row>
    <row r="19" spans="1:104" s="68" customFormat="1" ht="33.75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119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3" t="s">
        <v>9</v>
      </c>
      <c r="BI19" s="194"/>
      <c r="BJ19" s="194"/>
      <c r="BK19" s="194"/>
      <c r="BL19" s="194"/>
      <c r="BM19" s="194"/>
      <c r="BN19" s="194"/>
      <c r="BO19" s="194"/>
      <c r="BP19" s="194"/>
      <c r="BQ19" s="194"/>
      <c r="BR19" s="195"/>
      <c r="BS19" s="196">
        <f>BS20+BS25+BS27+BS35+BS36</f>
        <v>91977.005000000005</v>
      </c>
      <c r="BT19" s="211"/>
      <c r="BU19" s="211"/>
      <c r="BV19" s="211"/>
      <c r="BW19" s="211"/>
      <c r="BX19" s="211"/>
      <c r="BY19" s="211"/>
      <c r="BZ19" s="211"/>
      <c r="CA19" s="211"/>
      <c r="CB19" s="212"/>
      <c r="CC19" s="196">
        <f>CC20+CC25+CC27+CC35+CC36</f>
        <v>76689.085393294503</v>
      </c>
      <c r="CD19" s="211"/>
      <c r="CE19" s="211"/>
      <c r="CF19" s="211"/>
      <c r="CG19" s="211"/>
      <c r="CH19" s="211"/>
      <c r="CI19" s="211"/>
      <c r="CJ19" s="211"/>
      <c r="CK19" s="211"/>
      <c r="CL19" s="212"/>
      <c r="CM19" s="292" t="s">
        <v>208</v>
      </c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</row>
    <row r="20" spans="1:104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120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80" t="s">
        <v>9</v>
      </c>
      <c r="BI20" s="181"/>
      <c r="BJ20" s="181"/>
      <c r="BK20" s="181"/>
      <c r="BL20" s="181"/>
      <c r="BM20" s="181"/>
      <c r="BN20" s="181"/>
      <c r="BO20" s="181"/>
      <c r="BP20" s="181"/>
      <c r="BQ20" s="181"/>
      <c r="BR20" s="182"/>
      <c r="BS20" s="183">
        <f>BS21+BS22+BS23</f>
        <v>23913.46</v>
      </c>
      <c r="BT20" s="184"/>
      <c r="BU20" s="184"/>
      <c r="BV20" s="184"/>
      <c r="BW20" s="184"/>
      <c r="BX20" s="184"/>
      <c r="BY20" s="184"/>
      <c r="BZ20" s="184"/>
      <c r="CA20" s="184"/>
      <c r="CB20" s="185"/>
      <c r="CC20" s="183">
        <f>CC21+CC22+CC23</f>
        <v>18685.94190790625</v>
      </c>
      <c r="CD20" s="184"/>
      <c r="CE20" s="184"/>
      <c r="CF20" s="184"/>
      <c r="CG20" s="184"/>
      <c r="CH20" s="184"/>
      <c r="CI20" s="184"/>
      <c r="CJ20" s="184"/>
      <c r="CK20" s="184"/>
      <c r="CL20" s="185"/>
      <c r="CM20" s="186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</row>
    <row r="21" spans="1:104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116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50" t="s">
        <v>9</v>
      </c>
      <c r="BI21" s="151"/>
      <c r="BJ21" s="151"/>
      <c r="BK21" s="151"/>
      <c r="BL21" s="151"/>
      <c r="BM21" s="151"/>
      <c r="BN21" s="151"/>
      <c r="BO21" s="151"/>
      <c r="BP21" s="151"/>
      <c r="BQ21" s="151"/>
      <c r="BR21" s="152"/>
      <c r="BS21" s="200">
        <v>4266.09</v>
      </c>
      <c r="BT21" s="201"/>
      <c r="BU21" s="201"/>
      <c r="BV21" s="201"/>
      <c r="BW21" s="201"/>
      <c r="BX21" s="201"/>
      <c r="BY21" s="201"/>
      <c r="BZ21" s="201"/>
      <c r="CA21" s="201"/>
      <c r="CB21" s="202"/>
      <c r="CC21" s="200">
        <v>1710.5971021822729</v>
      </c>
      <c r="CD21" s="201"/>
      <c r="CE21" s="201"/>
      <c r="CF21" s="201"/>
      <c r="CG21" s="201"/>
      <c r="CH21" s="201"/>
      <c r="CI21" s="201"/>
      <c r="CJ21" s="201"/>
      <c r="CK21" s="201"/>
      <c r="CL21" s="202"/>
      <c r="CM21" s="206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</row>
    <row r="22" spans="1:104" s="53" customFormat="1" ht="80.2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116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50" t="s">
        <v>9</v>
      </c>
      <c r="BI22" s="151"/>
      <c r="BJ22" s="151"/>
      <c r="BK22" s="151"/>
      <c r="BL22" s="151"/>
      <c r="BM22" s="151"/>
      <c r="BN22" s="151"/>
      <c r="BO22" s="151"/>
      <c r="BP22" s="151"/>
      <c r="BQ22" s="151"/>
      <c r="BR22" s="152"/>
      <c r="BS22" s="200"/>
      <c r="BT22" s="201"/>
      <c r="BU22" s="201"/>
      <c r="BV22" s="201"/>
      <c r="BW22" s="201"/>
      <c r="BX22" s="201"/>
      <c r="BY22" s="201"/>
      <c r="BZ22" s="201"/>
      <c r="CA22" s="201"/>
      <c r="CB22" s="202"/>
      <c r="CC22" s="200">
        <v>841.38199999999995</v>
      </c>
      <c r="CD22" s="201"/>
      <c r="CE22" s="201"/>
      <c r="CF22" s="201"/>
      <c r="CG22" s="201"/>
      <c r="CH22" s="201"/>
      <c r="CI22" s="201"/>
      <c r="CJ22" s="201"/>
      <c r="CK22" s="201"/>
      <c r="CL22" s="202"/>
      <c r="CM22" s="287" t="s">
        <v>209</v>
      </c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</row>
    <row r="23" spans="1:104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116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50" t="s">
        <v>9</v>
      </c>
      <c r="BI23" s="151"/>
      <c r="BJ23" s="151"/>
      <c r="BK23" s="151"/>
      <c r="BL23" s="151"/>
      <c r="BM23" s="151"/>
      <c r="BN23" s="151"/>
      <c r="BO23" s="151"/>
      <c r="BP23" s="151"/>
      <c r="BQ23" s="151"/>
      <c r="BR23" s="152"/>
      <c r="BS23" s="200">
        <v>19647.37</v>
      </c>
      <c r="BT23" s="201"/>
      <c r="BU23" s="201"/>
      <c r="BV23" s="201"/>
      <c r="BW23" s="201"/>
      <c r="BX23" s="201"/>
      <c r="BY23" s="201"/>
      <c r="BZ23" s="201"/>
      <c r="CA23" s="201"/>
      <c r="CB23" s="202"/>
      <c r="CC23" s="200">
        <v>16133.962805723977</v>
      </c>
      <c r="CD23" s="201"/>
      <c r="CE23" s="201"/>
      <c r="CF23" s="201"/>
      <c r="CG23" s="201"/>
      <c r="CH23" s="201"/>
      <c r="CI23" s="201"/>
      <c r="CJ23" s="201"/>
      <c r="CK23" s="201"/>
      <c r="CL23" s="202"/>
      <c r="CM23" s="209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</row>
    <row r="24" spans="1:104" s="53" customFormat="1" ht="66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116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50" t="s">
        <v>9</v>
      </c>
      <c r="BI24" s="151"/>
      <c r="BJ24" s="151"/>
      <c r="BK24" s="151"/>
      <c r="BL24" s="151"/>
      <c r="BM24" s="151"/>
      <c r="BN24" s="151"/>
      <c r="BO24" s="151"/>
      <c r="BP24" s="151"/>
      <c r="BQ24" s="151"/>
      <c r="BR24" s="152"/>
      <c r="BS24" s="289"/>
      <c r="BT24" s="290"/>
      <c r="BU24" s="290"/>
      <c r="BV24" s="290"/>
      <c r="BW24" s="290"/>
      <c r="BX24" s="290"/>
      <c r="BY24" s="290"/>
      <c r="BZ24" s="290"/>
      <c r="CA24" s="290"/>
      <c r="CB24" s="291"/>
      <c r="CC24" s="200">
        <v>14534.395786592038</v>
      </c>
      <c r="CD24" s="201"/>
      <c r="CE24" s="201"/>
      <c r="CF24" s="201"/>
      <c r="CG24" s="201"/>
      <c r="CH24" s="201"/>
      <c r="CI24" s="201"/>
      <c r="CJ24" s="201"/>
      <c r="CK24" s="201"/>
      <c r="CL24" s="202"/>
      <c r="CM24" s="287" t="s">
        <v>205</v>
      </c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</row>
    <row r="25" spans="1:104" s="74" customFormat="1" ht="1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120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80" t="s">
        <v>9</v>
      </c>
      <c r="BI25" s="181"/>
      <c r="BJ25" s="181"/>
      <c r="BK25" s="181"/>
      <c r="BL25" s="181"/>
      <c r="BM25" s="181"/>
      <c r="BN25" s="181"/>
      <c r="BO25" s="181"/>
      <c r="BP25" s="181"/>
      <c r="BQ25" s="181"/>
      <c r="BR25" s="182"/>
      <c r="BS25" s="183">
        <v>64414.87</v>
      </c>
      <c r="BT25" s="184"/>
      <c r="BU25" s="184"/>
      <c r="BV25" s="184"/>
      <c r="BW25" s="184"/>
      <c r="BX25" s="184"/>
      <c r="BY25" s="184"/>
      <c r="BZ25" s="184"/>
      <c r="CA25" s="184"/>
      <c r="CB25" s="185"/>
      <c r="CC25" s="272">
        <v>54683.088625730306</v>
      </c>
      <c r="CD25" s="273"/>
      <c r="CE25" s="273"/>
      <c r="CF25" s="273"/>
      <c r="CG25" s="273"/>
      <c r="CH25" s="273"/>
      <c r="CI25" s="273"/>
      <c r="CJ25" s="273"/>
      <c r="CK25" s="273"/>
      <c r="CL25" s="274"/>
      <c r="CM25" s="186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</row>
    <row r="26" spans="1:104" s="53" customFormat="1" ht="65.2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116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50" t="s">
        <v>9</v>
      </c>
      <c r="BI26" s="151"/>
      <c r="BJ26" s="151"/>
      <c r="BK26" s="151"/>
      <c r="BL26" s="151"/>
      <c r="BM26" s="151"/>
      <c r="BN26" s="151"/>
      <c r="BO26" s="151"/>
      <c r="BP26" s="151"/>
      <c r="BQ26" s="151"/>
      <c r="BR26" s="152"/>
      <c r="BS26" s="200"/>
      <c r="BT26" s="201"/>
      <c r="BU26" s="201"/>
      <c r="BV26" s="201"/>
      <c r="BW26" s="201"/>
      <c r="BX26" s="201"/>
      <c r="BY26" s="201"/>
      <c r="BZ26" s="201"/>
      <c r="CA26" s="201"/>
      <c r="CB26" s="202"/>
      <c r="CC26" s="200"/>
      <c r="CD26" s="201"/>
      <c r="CE26" s="201"/>
      <c r="CF26" s="201"/>
      <c r="CG26" s="201"/>
      <c r="CH26" s="201"/>
      <c r="CI26" s="201"/>
      <c r="CJ26" s="201"/>
      <c r="CK26" s="201"/>
      <c r="CL26" s="202"/>
      <c r="CM26" s="287" t="s">
        <v>206</v>
      </c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</row>
    <row r="27" spans="1:104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120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80" t="s">
        <v>9</v>
      </c>
      <c r="BI27" s="181"/>
      <c r="BJ27" s="181"/>
      <c r="BK27" s="181"/>
      <c r="BL27" s="181"/>
      <c r="BM27" s="181"/>
      <c r="BN27" s="181"/>
      <c r="BO27" s="181"/>
      <c r="BP27" s="181"/>
      <c r="BQ27" s="181"/>
      <c r="BR27" s="182"/>
      <c r="BS27" s="183">
        <f>BS28+BS29+BS30</f>
        <v>3273.6750000000002</v>
      </c>
      <c r="BT27" s="184"/>
      <c r="BU27" s="184"/>
      <c r="BV27" s="184"/>
      <c r="BW27" s="184"/>
      <c r="BX27" s="184"/>
      <c r="BY27" s="184"/>
      <c r="BZ27" s="184"/>
      <c r="CA27" s="184"/>
      <c r="CB27" s="185"/>
      <c r="CC27" s="183">
        <f>CC28+CC29+CC30</f>
        <v>3320.0548596579415</v>
      </c>
      <c r="CD27" s="184"/>
      <c r="CE27" s="184"/>
      <c r="CF27" s="184"/>
      <c r="CG27" s="184"/>
      <c r="CH27" s="184"/>
      <c r="CI27" s="184"/>
      <c r="CJ27" s="184"/>
      <c r="CK27" s="184"/>
      <c r="CL27" s="185"/>
      <c r="CM27" s="186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</row>
    <row r="28" spans="1:104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116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50" t="s">
        <v>9</v>
      </c>
      <c r="BI28" s="151"/>
      <c r="BJ28" s="151"/>
      <c r="BK28" s="151"/>
      <c r="BL28" s="151"/>
      <c r="BM28" s="151"/>
      <c r="BN28" s="151"/>
      <c r="BO28" s="151"/>
      <c r="BP28" s="151"/>
      <c r="BQ28" s="151"/>
      <c r="BR28" s="152"/>
      <c r="BS28" s="200">
        <v>0</v>
      </c>
      <c r="BT28" s="201"/>
      <c r="BU28" s="201"/>
      <c r="BV28" s="201"/>
      <c r="BW28" s="201"/>
      <c r="BX28" s="201"/>
      <c r="BY28" s="201"/>
      <c r="BZ28" s="201"/>
      <c r="CA28" s="201"/>
      <c r="CB28" s="202"/>
      <c r="CC28" s="214">
        <v>122.17609318026702</v>
      </c>
      <c r="CD28" s="215"/>
      <c r="CE28" s="215"/>
      <c r="CF28" s="215"/>
      <c r="CG28" s="215"/>
      <c r="CH28" s="215"/>
      <c r="CI28" s="215"/>
      <c r="CJ28" s="215"/>
      <c r="CK28" s="215"/>
      <c r="CL28" s="216"/>
      <c r="CM28" s="206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</row>
    <row r="29" spans="1:104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116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50" t="s">
        <v>9</v>
      </c>
      <c r="BI29" s="151"/>
      <c r="BJ29" s="151"/>
      <c r="BK29" s="151"/>
      <c r="BL29" s="151"/>
      <c r="BM29" s="151"/>
      <c r="BN29" s="151"/>
      <c r="BO29" s="151"/>
      <c r="BP29" s="151"/>
      <c r="BQ29" s="151"/>
      <c r="BR29" s="152"/>
      <c r="BS29" s="200">
        <v>0</v>
      </c>
      <c r="BT29" s="201"/>
      <c r="BU29" s="201"/>
      <c r="BV29" s="201"/>
      <c r="BW29" s="201"/>
      <c r="BX29" s="201"/>
      <c r="BY29" s="201"/>
      <c r="BZ29" s="201"/>
      <c r="CA29" s="201"/>
      <c r="CB29" s="202"/>
      <c r="CC29" s="200">
        <v>0</v>
      </c>
      <c r="CD29" s="201"/>
      <c r="CE29" s="201"/>
      <c r="CF29" s="201"/>
      <c r="CG29" s="201"/>
      <c r="CH29" s="201"/>
      <c r="CI29" s="201"/>
      <c r="CJ29" s="201"/>
      <c r="CK29" s="201"/>
      <c r="CL29" s="202"/>
      <c r="CM29" s="206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</row>
    <row r="30" spans="1:104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116"/>
      <c r="K30" s="172" t="s">
        <v>191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50" t="s">
        <v>9</v>
      </c>
      <c r="BI30" s="151"/>
      <c r="BJ30" s="151"/>
      <c r="BK30" s="151"/>
      <c r="BL30" s="151"/>
      <c r="BM30" s="151"/>
      <c r="BN30" s="151"/>
      <c r="BO30" s="151"/>
      <c r="BP30" s="151"/>
      <c r="BQ30" s="151"/>
      <c r="BR30" s="152"/>
      <c r="BS30" s="200">
        <v>3273.6750000000002</v>
      </c>
      <c r="BT30" s="201"/>
      <c r="BU30" s="201"/>
      <c r="BV30" s="201"/>
      <c r="BW30" s="201"/>
      <c r="BX30" s="201"/>
      <c r="BY30" s="201"/>
      <c r="BZ30" s="201"/>
      <c r="CA30" s="201"/>
      <c r="CB30" s="202"/>
      <c r="CC30" s="200">
        <v>3197.8787664776746</v>
      </c>
      <c r="CD30" s="201"/>
      <c r="CE30" s="201"/>
      <c r="CF30" s="201"/>
      <c r="CG30" s="201"/>
      <c r="CH30" s="201"/>
      <c r="CI30" s="201"/>
      <c r="CJ30" s="201"/>
      <c r="CK30" s="201"/>
      <c r="CL30" s="202"/>
      <c r="CM30" s="206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</row>
    <row r="31" spans="1:104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116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150" t="s">
        <v>9</v>
      </c>
      <c r="BI31" s="151"/>
      <c r="BJ31" s="151"/>
      <c r="BK31" s="151"/>
      <c r="BL31" s="151"/>
      <c r="BM31" s="151"/>
      <c r="BN31" s="151"/>
      <c r="BO31" s="151"/>
      <c r="BP31" s="151"/>
      <c r="BQ31" s="151"/>
      <c r="BR31" s="152"/>
      <c r="BS31" s="214">
        <v>1964.0350000000003</v>
      </c>
      <c r="BT31" s="215"/>
      <c r="BU31" s="215"/>
      <c r="BV31" s="215"/>
      <c r="BW31" s="215"/>
      <c r="BX31" s="215"/>
      <c r="BY31" s="215"/>
      <c r="BZ31" s="215"/>
      <c r="CA31" s="215"/>
      <c r="CB31" s="216"/>
      <c r="CC31" s="200">
        <v>2362.9831239226887</v>
      </c>
      <c r="CD31" s="201"/>
      <c r="CE31" s="201"/>
      <c r="CF31" s="201"/>
      <c r="CG31" s="201"/>
      <c r="CH31" s="201"/>
      <c r="CI31" s="201"/>
      <c r="CJ31" s="201"/>
      <c r="CK31" s="201"/>
      <c r="CL31" s="202"/>
      <c r="CM31" s="206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</row>
    <row r="32" spans="1:104" s="53" customFormat="1" ht="13.5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116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50" t="s">
        <v>9</v>
      </c>
      <c r="BI32" s="151"/>
      <c r="BJ32" s="151"/>
      <c r="BK32" s="151"/>
      <c r="BL32" s="151"/>
      <c r="BM32" s="151"/>
      <c r="BN32" s="151"/>
      <c r="BO32" s="151"/>
      <c r="BP32" s="151"/>
      <c r="BQ32" s="151"/>
      <c r="BR32" s="152"/>
      <c r="BS32" s="214">
        <v>84.99</v>
      </c>
      <c r="BT32" s="215"/>
      <c r="BU32" s="215"/>
      <c r="BV32" s="215"/>
      <c r="BW32" s="215"/>
      <c r="BX32" s="215"/>
      <c r="BY32" s="215"/>
      <c r="BZ32" s="215"/>
      <c r="CA32" s="215"/>
      <c r="CB32" s="216"/>
      <c r="CC32" s="200">
        <v>28.77</v>
      </c>
      <c r="CD32" s="201"/>
      <c r="CE32" s="201"/>
      <c r="CF32" s="201"/>
      <c r="CG32" s="201"/>
      <c r="CH32" s="201"/>
      <c r="CI32" s="201"/>
      <c r="CJ32" s="201"/>
      <c r="CK32" s="201"/>
      <c r="CL32" s="202"/>
      <c r="CM32" s="206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</row>
    <row r="33" spans="1:104" s="53" customFormat="1" ht="13.5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116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50" t="s">
        <v>9</v>
      </c>
      <c r="BI33" s="151"/>
      <c r="BJ33" s="151"/>
      <c r="BK33" s="151"/>
      <c r="BL33" s="151"/>
      <c r="BM33" s="151"/>
      <c r="BN33" s="151"/>
      <c r="BO33" s="151"/>
      <c r="BP33" s="151"/>
      <c r="BQ33" s="151"/>
      <c r="BR33" s="152"/>
      <c r="BS33" s="214">
        <v>44.57</v>
      </c>
      <c r="BT33" s="215"/>
      <c r="BU33" s="215"/>
      <c r="BV33" s="215"/>
      <c r="BW33" s="215"/>
      <c r="BX33" s="215"/>
      <c r="BY33" s="215"/>
      <c r="BZ33" s="215"/>
      <c r="CA33" s="215"/>
      <c r="CB33" s="216"/>
      <c r="CC33" s="200">
        <v>95.442852554985933</v>
      </c>
      <c r="CD33" s="201"/>
      <c r="CE33" s="201"/>
      <c r="CF33" s="201"/>
      <c r="CG33" s="201"/>
      <c r="CH33" s="201"/>
      <c r="CI33" s="201"/>
      <c r="CJ33" s="201"/>
      <c r="CK33" s="201"/>
      <c r="CL33" s="202"/>
      <c r="CM33" s="206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</row>
    <row r="34" spans="1:104" s="53" customFormat="1" ht="13.5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116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50" t="s">
        <v>9</v>
      </c>
      <c r="BI34" s="151"/>
      <c r="BJ34" s="151"/>
      <c r="BK34" s="151"/>
      <c r="BL34" s="151"/>
      <c r="BM34" s="151"/>
      <c r="BN34" s="151"/>
      <c r="BO34" s="151"/>
      <c r="BP34" s="151"/>
      <c r="BQ34" s="151"/>
      <c r="BR34" s="152"/>
      <c r="BS34" s="214">
        <v>1180.08</v>
      </c>
      <c r="BT34" s="215"/>
      <c r="BU34" s="215"/>
      <c r="BV34" s="215"/>
      <c r="BW34" s="215"/>
      <c r="BX34" s="215"/>
      <c r="BY34" s="215"/>
      <c r="BZ34" s="215"/>
      <c r="CA34" s="215"/>
      <c r="CB34" s="216"/>
      <c r="CC34" s="200">
        <v>710.68279000000007</v>
      </c>
      <c r="CD34" s="201"/>
      <c r="CE34" s="201"/>
      <c r="CF34" s="201"/>
      <c r="CG34" s="201"/>
      <c r="CH34" s="201"/>
      <c r="CI34" s="201"/>
      <c r="CJ34" s="201"/>
      <c r="CK34" s="201"/>
      <c r="CL34" s="202"/>
      <c r="CM34" s="206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</row>
    <row r="35" spans="1:104" s="74" customFormat="1" ht="40.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120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80" t="s">
        <v>9</v>
      </c>
      <c r="BI35" s="181"/>
      <c r="BJ35" s="181"/>
      <c r="BK35" s="181"/>
      <c r="BL35" s="181"/>
      <c r="BM35" s="181"/>
      <c r="BN35" s="181"/>
      <c r="BO35" s="181"/>
      <c r="BP35" s="181"/>
      <c r="BQ35" s="181"/>
      <c r="BR35" s="182"/>
      <c r="BS35" s="183">
        <v>0</v>
      </c>
      <c r="BT35" s="184"/>
      <c r="BU35" s="184"/>
      <c r="BV35" s="184"/>
      <c r="BW35" s="184"/>
      <c r="BX35" s="184"/>
      <c r="BY35" s="184"/>
      <c r="BZ35" s="184"/>
      <c r="CA35" s="184"/>
      <c r="CB35" s="185"/>
      <c r="CC35" s="183">
        <v>0</v>
      </c>
      <c r="CD35" s="184"/>
      <c r="CE35" s="184"/>
      <c r="CF35" s="184"/>
      <c r="CG35" s="184"/>
      <c r="CH35" s="184"/>
      <c r="CI35" s="184"/>
      <c r="CJ35" s="184"/>
      <c r="CK35" s="184"/>
      <c r="CL35" s="185"/>
      <c r="CM35" s="186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</row>
    <row r="36" spans="1:104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120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80" t="s">
        <v>9</v>
      </c>
      <c r="BI36" s="181"/>
      <c r="BJ36" s="181"/>
      <c r="BK36" s="181"/>
      <c r="BL36" s="181"/>
      <c r="BM36" s="181"/>
      <c r="BN36" s="181"/>
      <c r="BO36" s="181"/>
      <c r="BP36" s="181"/>
      <c r="BQ36" s="181"/>
      <c r="BR36" s="182"/>
      <c r="BS36" s="183">
        <v>375</v>
      </c>
      <c r="BT36" s="184"/>
      <c r="BU36" s="184"/>
      <c r="BV36" s="184"/>
      <c r="BW36" s="184"/>
      <c r="BX36" s="184"/>
      <c r="BY36" s="184"/>
      <c r="BZ36" s="184"/>
      <c r="CA36" s="184"/>
      <c r="CB36" s="185"/>
      <c r="CC36" s="183">
        <v>0</v>
      </c>
      <c r="CD36" s="184"/>
      <c r="CE36" s="184"/>
      <c r="CF36" s="184"/>
      <c r="CG36" s="184"/>
      <c r="CH36" s="184"/>
      <c r="CI36" s="184"/>
      <c r="CJ36" s="184"/>
      <c r="CK36" s="184"/>
      <c r="CL36" s="185"/>
      <c r="CM36" s="186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</row>
    <row r="37" spans="1:104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119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3" t="s">
        <v>9</v>
      </c>
      <c r="BI37" s="194"/>
      <c r="BJ37" s="194"/>
      <c r="BK37" s="194"/>
      <c r="BL37" s="194"/>
      <c r="BM37" s="194"/>
      <c r="BN37" s="194"/>
      <c r="BO37" s="194"/>
      <c r="BP37" s="194"/>
      <c r="BQ37" s="194"/>
      <c r="BR37" s="195"/>
      <c r="BS37" s="196">
        <f>SUM(BS38:CB47)+BS50</f>
        <v>28458.564999999999</v>
      </c>
      <c r="BT37" s="211"/>
      <c r="BU37" s="211"/>
      <c r="BV37" s="211"/>
      <c r="BW37" s="211"/>
      <c r="BX37" s="211"/>
      <c r="BY37" s="211"/>
      <c r="BZ37" s="211"/>
      <c r="CA37" s="211"/>
      <c r="CB37" s="212"/>
      <c r="CC37" s="196">
        <f>SUM(CC38:CL47)+CC49+CC50</f>
        <v>36012.582634064354</v>
      </c>
      <c r="CD37" s="211"/>
      <c r="CE37" s="211"/>
      <c r="CF37" s="211"/>
      <c r="CG37" s="211"/>
      <c r="CH37" s="211"/>
      <c r="CI37" s="211"/>
      <c r="CJ37" s="211"/>
      <c r="CK37" s="211"/>
      <c r="CL37" s="212"/>
      <c r="CM37" s="213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</row>
    <row r="38" spans="1:104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116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50" t="s">
        <v>9</v>
      </c>
      <c r="BI38" s="151"/>
      <c r="BJ38" s="151"/>
      <c r="BK38" s="151"/>
      <c r="BL38" s="151"/>
      <c r="BM38" s="151"/>
      <c r="BN38" s="151"/>
      <c r="BO38" s="151"/>
      <c r="BP38" s="151"/>
      <c r="BQ38" s="151"/>
      <c r="BR38" s="152"/>
      <c r="BS38" s="200" t="s">
        <v>77</v>
      </c>
      <c r="BT38" s="201"/>
      <c r="BU38" s="201"/>
      <c r="BV38" s="201"/>
      <c r="BW38" s="201"/>
      <c r="BX38" s="201"/>
      <c r="BY38" s="201"/>
      <c r="BZ38" s="201"/>
      <c r="CA38" s="201"/>
      <c r="CB38" s="202"/>
      <c r="CC38" s="200" t="s">
        <v>77</v>
      </c>
      <c r="CD38" s="201"/>
      <c r="CE38" s="201"/>
      <c r="CF38" s="201"/>
      <c r="CG38" s="201"/>
      <c r="CH38" s="201"/>
      <c r="CI38" s="201"/>
      <c r="CJ38" s="201"/>
      <c r="CK38" s="201"/>
      <c r="CL38" s="202"/>
      <c r="CM38" s="287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</row>
    <row r="39" spans="1:104" s="53" customFormat="1" ht="57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116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50" t="s">
        <v>9</v>
      </c>
      <c r="BI39" s="151"/>
      <c r="BJ39" s="151"/>
      <c r="BK39" s="151"/>
      <c r="BL39" s="151"/>
      <c r="BM39" s="151"/>
      <c r="BN39" s="151"/>
      <c r="BO39" s="151"/>
      <c r="BP39" s="151"/>
      <c r="BQ39" s="151"/>
      <c r="BR39" s="152"/>
      <c r="BS39" s="200" t="s">
        <v>77</v>
      </c>
      <c r="BT39" s="201"/>
      <c r="BU39" s="201"/>
      <c r="BV39" s="201"/>
      <c r="BW39" s="201"/>
      <c r="BX39" s="201"/>
      <c r="BY39" s="201"/>
      <c r="BZ39" s="201"/>
      <c r="CA39" s="201"/>
      <c r="CB39" s="202"/>
      <c r="CC39" s="200" t="s">
        <v>77</v>
      </c>
      <c r="CD39" s="201"/>
      <c r="CE39" s="201"/>
      <c r="CF39" s="201"/>
      <c r="CG39" s="201"/>
      <c r="CH39" s="201"/>
      <c r="CI39" s="201"/>
      <c r="CJ39" s="201"/>
      <c r="CK39" s="201"/>
      <c r="CL39" s="202"/>
      <c r="CM39" s="287" t="s">
        <v>204</v>
      </c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</row>
    <row r="40" spans="1:104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116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50" t="s">
        <v>9</v>
      </c>
      <c r="BI40" s="151"/>
      <c r="BJ40" s="151"/>
      <c r="BK40" s="151"/>
      <c r="BL40" s="151"/>
      <c r="BM40" s="151"/>
      <c r="BN40" s="151"/>
      <c r="BO40" s="151"/>
      <c r="BP40" s="151"/>
      <c r="BQ40" s="151"/>
      <c r="BR40" s="152"/>
      <c r="BS40" s="200">
        <v>0</v>
      </c>
      <c r="BT40" s="201"/>
      <c r="BU40" s="201"/>
      <c r="BV40" s="201"/>
      <c r="BW40" s="201"/>
      <c r="BX40" s="201"/>
      <c r="BY40" s="201"/>
      <c r="BZ40" s="201"/>
      <c r="CA40" s="201"/>
      <c r="CB40" s="202"/>
      <c r="CC40" s="200">
        <v>0</v>
      </c>
      <c r="CD40" s="201"/>
      <c r="CE40" s="201"/>
      <c r="CF40" s="201"/>
      <c r="CG40" s="201"/>
      <c r="CH40" s="201"/>
      <c r="CI40" s="201"/>
      <c r="CJ40" s="201"/>
      <c r="CK40" s="201"/>
      <c r="CL40" s="202"/>
      <c r="CM40" s="206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</row>
    <row r="41" spans="1:104" s="53" customFormat="1" ht="15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116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50" t="s">
        <v>9</v>
      </c>
      <c r="BI41" s="151"/>
      <c r="BJ41" s="151"/>
      <c r="BK41" s="151"/>
      <c r="BL41" s="151"/>
      <c r="BM41" s="151"/>
      <c r="BN41" s="151"/>
      <c r="BO41" s="151"/>
      <c r="BP41" s="151"/>
      <c r="BQ41" s="151"/>
      <c r="BR41" s="152"/>
      <c r="BS41" s="200">
        <v>9564.85</v>
      </c>
      <c r="BT41" s="201"/>
      <c r="BU41" s="201"/>
      <c r="BV41" s="201"/>
      <c r="BW41" s="201"/>
      <c r="BX41" s="201"/>
      <c r="BY41" s="201"/>
      <c r="BZ41" s="201"/>
      <c r="CA41" s="201"/>
      <c r="CB41" s="202"/>
      <c r="CC41" s="200">
        <v>15916.437235522648</v>
      </c>
      <c r="CD41" s="201"/>
      <c r="CE41" s="201"/>
      <c r="CF41" s="201"/>
      <c r="CG41" s="201"/>
      <c r="CH41" s="201"/>
      <c r="CI41" s="201"/>
      <c r="CJ41" s="201"/>
      <c r="CK41" s="201"/>
      <c r="CL41" s="202"/>
      <c r="CM41" s="206"/>
      <c r="CN41" s="207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</row>
    <row r="42" spans="1:104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116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50" t="s">
        <v>9</v>
      </c>
      <c r="BI42" s="151"/>
      <c r="BJ42" s="151"/>
      <c r="BK42" s="151"/>
      <c r="BL42" s="151"/>
      <c r="BM42" s="151"/>
      <c r="BN42" s="151"/>
      <c r="BO42" s="151"/>
      <c r="BP42" s="151"/>
      <c r="BQ42" s="151"/>
      <c r="BR42" s="152"/>
      <c r="BS42" s="200">
        <v>0</v>
      </c>
      <c r="BT42" s="201"/>
      <c r="BU42" s="201"/>
      <c r="BV42" s="201"/>
      <c r="BW42" s="201"/>
      <c r="BX42" s="201"/>
      <c r="BY42" s="201"/>
      <c r="BZ42" s="201"/>
      <c r="CA42" s="201"/>
      <c r="CB42" s="202"/>
      <c r="CC42" s="200">
        <v>0</v>
      </c>
      <c r="CD42" s="201"/>
      <c r="CE42" s="201"/>
      <c r="CF42" s="201"/>
      <c r="CG42" s="201"/>
      <c r="CH42" s="201"/>
      <c r="CI42" s="201"/>
      <c r="CJ42" s="201"/>
      <c r="CK42" s="201"/>
      <c r="CL42" s="202"/>
      <c r="CM42" s="206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</row>
    <row r="43" spans="1:104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116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50" t="s">
        <v>9</v>
      </c>
      <c r="BI43" s="151"/>
      <c r="BJ43" s="151"/>
      <c r="BK43" s="151"/>
      <c r="BL43" s="151"/>
      <c r="BM43" s="151"/>
      <c r="BN43" s="151"/>
      <c r="BO43" s="151"/>
      <c r="BP43" s="151"/>
      <c r="BQ43" s="151"/>
      <c r="BR43" s="152"/>
      <c r="BS43" s="200">
        <v>8792.5</v>
      </c>
      <c r="BT43" s="201"/>
      <c r="BU43" s="201"/>
      <c r="BV43" s="201"/>
      <c r="BW43" s="201"/>
      <c r="BX43" s="201"/>
      <c r="BY43" s="201"/>
      <c r="BZ43" s="201"/>
      <c r="CA43" s="201"/>
      <c r="CB43" s="202"/>
      <c r="CC43" s="200">
        <v>11119.983748563584</v>
      </c>
      <c r="CD43" s="201"/>
      <c r="CE43" s="201"/>
      <c r="CF43" s="201"/>
      <c r="CG43" s="201"/>
      <c r="CH43" s="201"/>
      <c r="CI43" s="201"/>
      <c r="CJ43" s="201"/>
      <c r="CK43" s="201"/>
      <c r="CL43" s="202"/>
      <c r="CM43" s="206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</row>
    <row r="44" spans="1:104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116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50" t="s">
        <v>9</v>
      </c>
      <c r="BI44" s="151"/>
      <c r="BJ44" s="151"/>
      <c r="BK44" s="151"/>
      <c r="BL44" s="151"/>
      <c r="BM44" s="151"/>
      <c r="BN44" s="151"/>
      <c r="BO44" s="151"/>
      <c r="BP44" s="151"/>
      <c r="BQ44" s="151"/>
      <c r="BR44" s="152"/>
      <c r="BS44" s="214">
        <v>5299</v>
      </c>
      <c r="BT44" s="215"/>
      <c r="BU44" s="215"/>
      <c r="BV44" s="215"/>
      <c r="BW44" s="215"/>
      <c r="BX44" s="215"/>
      <c r="BY44" s="215"/>
      <c r="BZ44" s="215"/>
      <c r="CA44" s="215"/>
      <c r="CB44" s="216"/>
      <c r="CC44" s="200">
        <v>5299</v>
      </c>
      <c r="CD44" s="201"/>
      <c r="CE44" s="201"/>
      <c r="CF44" s="201"/>
      <c r="CG44" s="201"/>
      <c r="CH44" s="201"/>
      <c r="CI44" s="201"/>
      <c r="CJ44" s="201"/>
      <c r="CK44" s="201"/>
      <c r="CL44" s="202"/>
      <c r="CM44" s="206"/>
      <c r="CN44" s="207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</row>
    <row r="45" spans="1:104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116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50" t="s">
        <v>9</v>
      </c>
      <c r="BI45" s="151"/>
      <c r="BJ45" s="151"/>
      <c r="BK45" s="151"/>
      <c r="BL45" s="151"/>
      <c r="BM45" s="151"/>
      <c r="BN45" s="151"/>
      <c r="BO45" s="151"/>
      <c r="BP45" s="151"/>
      <c r="BQ45" s="151"/>
      <c r="BR45" s="152"/>
      <c r="BS45" s="200">
        <v>2872.39</v>
      </c>
      <c r="BT45" s="201"/>
      <c r="BU45" s="201"/>
      <c r="BV45" s="201"/>
      <c r="BW45" s="201"/>
      <c r="BX45" s="201"/>
      <c r="BY45" s="201"/>
      <c r="BZ45" s="201"/>
      <c r="CA45" s="201"/>
      <c r="CB45" s="202"/>
      <c r="CC45" s="200">
        <v>161.14599999999999</v>
      </c>
      <c r="CD45" s="201"/>
      <c r="CE45" s="201"/>
      <c r="CF45" s="201"/>
      <c r="CG45" s="201"/>
      <c r="CH45" s="201"/>
      <c r="CI45" s="201"/>
      <c r="CJ45" s="201"/>
      <c r="CK45" s="201"/>
      <c r="CL45" s="202"/>
      <c r="CM45" s="206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</row>
    <row r="46" spans="1:104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116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50" t="s">
        <v>9</v>
      </c>
      <c r="BI46" s="151"/>
      <c r="BJ46" s="151"/>
      <c r="BK46" s="151"/>
      <c r="BL46" s="151"/>
      <c r="BM46" s="151"/>
      <c r="BN46" s="151"/>
      <c r="BO46" s="151"/>
      <c r="BP46" s="151"/>
      <c r="BQ46" s="151"/>
      <c r="BR46" s="152"/>
      <c r="BS46" s="200">
        <v>1807.8</v>
      </c>
      <c r="BT46" s="201"/>
      <c r="BU46" s="201"/>
      <c r="BV46" s="201"/>
      <c r="BW46" s="201"/>
      <c r="BX46" s="201"/>
      <c r="BY46" s="201"/>
      <c r="BZ46" s="201"/>
      <c r="CA46" s="201"/>
      <c r="CB46" s="202"/>
      <c r="CC46" s="200">
        <v>2226.7654004174833</v>
      </c>
      <c r="CD46" s="201"/>
      <c r="CE46" s="201"/>
      <c r="CF46" s="201"/>
      <c r="CG46" s="201"/>
      <c r="CH46" s="201"/>
      <c r="CI46" s="201"/>
      <c r="CJ46" s="201"/>
      <c r="CK46" s="201"/>
      <c r="CL46" s="202"/>
      <c r="CM46" s="206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</row>
    <row r="47" spans="1:104" s="53" customFormat="1" ht="64.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116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50" t="s">
        <v>9</v>
      </c>
      <c r="BI47" s="151"/>
      <c r="BJ47" s="151"/>
      <c r="BK47" s="151"/>
      <c r="BL47" s="151"/>
      <c r="BM47" s="151"/>
      <c r="BN47" s="151"/>
      <c r="BO47" s="151"/>
      <c r="BP47" s="151"/>
      <c r="BQ47" s="151"/>
      <c r="BR47" s="152"/>
      <c r="BS47" s="214">
        <v>52.2</v>
      </c>
      <c r="BT47" s="215"/>
      <c r="BU47" s="215"/>
      <c r="BV47" s="215"/>
      <c r="BW47" s="215"/>
      <c r="BX47" s="215"/>
      <c r="BY47" s="215"/>
      <c r="BZ47" s="215"/>
      <c r="CA47" s="215"/>
      <c r="CB47" s="216"/>
      <c r="CC47" s="214">
        <v>1173</v>
      </c>
      <c r="CD47" s="215"/>
      <c r="CE47" s="215"/>
      <c r="CF47" s="215"/>
      <c r="CG47" s="215"/>
      <c r="CH47" s="215"/>
      <c r="CI47" s="215"/>
      <c r="CJ47" s="215"/>
      <c r="CK47" s="215"/>
      <c r="CL47" s="216"/>
      <c r="CM47" s="206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</row>
    <row r="48" spans="1:104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116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50" t="s">
        <v>136</v>
      </c>
      <c r="BI48" s="151"/>
      <c r="BJ48" s="151"/>
      <c r="BK48" s="151"/>
      <c r="BL48" s="151"/>
      <c r="BM48" s="151"/>
      <c r="BN48" s="151"/>
      <c r="BO48" s="151"/>
      <c r="BP48" s="151"/>
      <c r="BQ48" s="151"/>
      <c r="BR48" s="152"/>
      <c r="BS48" s="214">
        <v>3</v>
      </c>
      <c r="BT48" s="215"/>
      <c r="BU48" s="215"/>
      <c r="BV48" s="215"/>
      <c r="BW48" s="215"/>
      <c r="BX48" s="215"/>
      <c r="BY48" s="215"/>
      <c r="BZ48" s="215"/>
      <c r="CA48" s="215"/>
      <c r="CB48" s="216"/>
      <c r="CC48" s="214">
        <v>2</v>
      </c>
      <c r="CD48" s="215"/>
      <c r="CE48" s="215"/>
      <c r="CF48" s="215"/>
      <c r="CG48" s="215"/>
      <c r="CH48" s="215"/>
      <c r="CI48" s="215"/>
      <c r="CJ48" s="215"/>
      <c r="CK48" s="215"/>
      <c r="CL48" s="216"/>
      <c r="CM48" s="206"/>
      <c r="CN48" s="207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</row>
    <row r="49" spans="1:104" s="53" customFormat="1" ht="136.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116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50" t="s">
        <v>9</v>
      </c>
      <c r="BI49" s="151"/>
      <c r="BJ49" s="151"/>
      <c r="BK49" s="151"/>
      <c r="BL49" s="151"/>
      <c r="BM49" s="151"/>
      <c r="BN49" s="151"/>
      <c r="BO49" s="151"/>
      <c r="BP49" s="151"/>
      <c r="BQ49" s="151"/>
      <c r="BR49" s="152"/>
      <c r="BS49" s="200">
        <v>-30526</v>
      </c>
      <c r="BT49" s="201"/>
      <c r="BU49" s="201"/>
      <c r="BV49" s="201"/>
      <c r="BW49" s="201"/>
      <c r="BX49" s="201"/>
      <c r="BY49" s="201"/>
      <c r="BZ49" s="201"/>
      <c r="CA49" s="201"/>
      <c r="CB49" s="202"/>
      <c r="CC49" s="214"/>
      <c r="CD49" s="215"/>
      <c r="CE49" s="215"/>
      <c r="CF49" s="215"/>
      <c r="CG49" s="215"/>
      <c r="CH49" s="215"/>
      <c r="CI49" s="215"/>
      <c r="CJ49" s="215"/>
      <c r="CK49" s="215"/>
      <c r="CL49" s="216"/>
      <c r="CM49" s="287" t="s">
        <v>210</v>
      </c>
      <c r="CN49" s="288"/>
      <c r="CO49" s="288"/>
      <c r="CP49" s="288"/>
      <c r="CQ49" s="288"/>
      <c r="CR49" s="288"/>
      <c r="CS49" s="288"/>
      <c r="CT49" s="288"/>
      <c r="CU49" s="288"/>
      <c r="CV49" s="288"/>
      <c r="CW49" s="288"/>
      <c r="CX49" s="288"/>
      <c r="CY49" s="288"/>
      <c r="CZ49" s="288"/>
    </row>
    <row r="50" spans="1:104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116"/>
      <c r="K50" s="172" t="s">
        <v>192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50" t="s">
        <v>9</v>
      </c>
      <c r="BI50" s="151"/>
      <c r="BJ50" s="151"/>
      <c r="BK50" s="151"/>
      <c r="BL50" s="151"/>
      <c r="BM50" s="151"/>
      <c r="BN50" s="151"/>
      <c r="BO50" s="151"/>
      <c r="BP50" s="151"/>
      <c r="BQ50" s="151"/>
      <c r="BR50" s="152"/>
      <c r="BS50" s="200">
        <v>69.825000000000003</v>
      </c>
      <c r="BT50" s="201"/>
      <c r="BU50" s="201"/>
      <c r="BV50" s="201"/>
      <c r="BW50" s="201"/>
      <c r="BX50" s="201"/>
      <c r="BY50" s="201"/>
      <c r="BZ50" s="201"/>
      <c r="CA50" s="201"/>
      <c r="CB50" s="202"/>
      <c r="CC50" s="200">
        <v>116.25024956064183</v>
      </c>
      <c r="CD50" s="201"/>
      <c r="CE50" s="201"/>
      <c r="CF50" s="201"/>
      <c r="CG50" s="201"/>
      <c r="CH50" s="201"/>
      <c r="CI50" s="201"/>
      <c r="CJ50" s="201"/>
      <c r="CK50" s="201"/>
      <c r="CL50" s="202"/>
      <c r="CM50" s="206"/>
      <c r="CN50" s="207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</row>
    <row r="51" spans="1:104" s="53" customFormat="1" ht="21.75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116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50" t="s">
        <v>9</v>
      </c>
      <c r="BI51" s="151"/>
      <c r="BJ51" s="151"/>
      <c r="BK51" s="151"/>
      <c r="BL51" s="151"/>
      <c r="BM51" s="151"/>
      <c r="BN51" s="151"/>
      <c r="BO51" s="151"/>
      <c r="BP51" s="151"/>
      <c r="BQ51" s="151"/>
      <c r="BR51" s="152"/>
      <c r="BS51" s="200">
        <v>38.325000000000003</v>
      </c>
      <c r="BT51" s="201"/>
      <c r="BU51" s="201"/>
      <c r="BV51" s="201"/>
      <c r="BW51" s="201"/>
      <c r="BX51" s="201"/>
      <c r="BY51" s="201"/>
      <c r="BZ51" s="201"/>
      <c r="CA51" s="201"/>
      <c r="CB51" s="202"/>
      <c r="CC51" s="200">
        <v>54.005455835431121</v>
      </c>
      <c r="CD51" s="201"/>
      <c r="CE51" s="201"/>
      <c r="CF51" s="201"/>
      <c r="CG51" s="201"/>
      <c r="CH51" s="201"/>
      <c r="CI51" s="201"/>
      <c r="CJ51" s="201"/>
      <c r="CK51" s="201"/>
      <c r="CL51" s="202"/>
      <c r="CM51" s="206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</row>
    <row r="52" spans="1:104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116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50" t="s">
        <v>9</v>
      </c>
      <c r="BI52" s="151"/>
      <c r="BJ52" s="151"/>
      <c r="BK52" s="151"/>
      <c r="BL52" s="151"/>
      <c r="BM52" s="151"/>
      <c r="BN52" s="151"/>
      <c r="BO52" s="151"/>
      <c r="BP52" s="151"/>
      <c r="BQ52" s="151"/>
      <c r="BR52" s="152"/>
      <c r="BS52" s="200">
        <v>31.5</v>
      </c>
      <c r="BT52" s="201"/>
      <c r="BU52" s="201"/>
      <c r="BV52" s="201"/>
      <c r="BW52" s="201"/>
      <c r="BX52" s="201"/>
      <c r="BY52" s="201"/>
      <c r="BZ52" s="201"/>
      <c r="CA52" s="201"/>
      <c r="CB52" s="202"/>
      <c r="CC52" s="200">
        <v>62.244793725210712</v>
      </c>
      <c r="CD52" s="201"/>
      <c r="CE52" s="201"/>
      <c r="CF52" s="201"/>
      <c r="CG52" s="201"/>
      <c r="CH52" s="201"/>
      <c r="CI52" s="201"/>
      <c r="CJ52" s="201"/>
      <c r="CK52" s="201"/>
      <c r="CL52" s="202"/>
      <c r="CM52" s="206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</row>
    <row r="53" spans="1:104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119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3" t="s">
        <v>9</v>
      </c>
      <c r="BI53" s="194"/>
      <c r="BJ53" s="194"/>
      <c r="BK53" s="194"/>
      <c r="BL53" s="194"/>
      <c r="BM53" s="194"/>
      <c r="BN53" s="194"/>
      <c r="BO53" s="194"/>
      <c r="BP53" s="194"/>
      <c r="BQ53" s="194"/>
      <c r="BR53" s="195"/>
      <c r="BS53" s="196">
        <v>-14903</v>
      </c>
      <c r="BT53" s="211"/>
      <c r="BU53" s="211"/>
      <c r="BV53" s="211"/>
      <c r="BW53" s="211"/>
      <c r="BX53" s="211"/>
      <c r="BY53" s="211"/>
      <c r="BZ53" s="211"/>
      <c r="CA53" s="211"/>
      <c r="CB53" s="212"/>
      <c r="CC53" s="196"/>
      <c r="CD53" s="211"/>
      <c r="CE53" s="211"/>
      <c r="CF53" s="211"/>
      <c r="CG53" s="211"/>
      <c r="CH53" s="211"/>
      <c r="CI53" s="211"/>
      <c r="CJ53" s="211"/>
      <c r="CK53" s="211"/>
      <c r="CL53" s="212"/>
      <c r="CM53" s="197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</row>
    <row r="54" spans="1:104" s="53" customFormat="1" ht="90.75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116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50" t="s">
        <v>9</v>
      </c>
      <c r="BI54" s="151"/>
      <c r="BJ54" s="151"/>
      <c r="BK54" s="151"/>
      <c r="BL54" s="151"/>
      <c r="BM54" s="151"/>
      <c r="BN54" s="151"/>
      <c r="BO54" s="151"/>
      <c r="BP54" s="151"/>
      <c r="BQ54" s="151"/>
      <c r="BR54" s="152"/>
      <c r="BS54" s="200">
        <f>BS22+BS26+BS28</f>
        <v>0</v>
      </c>
      <c r="BT54" s="201"/>
      <c r="BU54" s="201"/>
      <c r="BV54" s="201"/>
      <c r="BW54" s="201"/>
      <c r="BX54" s="201"/>
      <c r="BY54" s="201"/>
      <c r="BZ54" s="201"/>
      <c r="CA54" s="201"/>
      <c r="CB54" s="202"/>
      <c r="CC54" s="200">
        <f>CC22+CC26+CC24</f>
        <v>15375.777786592038</v>
      </c>
      <c r="CD54" s="201"/>
      <c r="CE54" s="201"/>
      <c r="CF54" s="201"/>
      <c r="CG54" s="201"/>
      <c r="CH54" s="201"/>
      <c r="CI54" s="201"/>
      <c r="CJ54" s="201"/>
      <c r="CK54" s="201"/>
      <c r="CL54" s="202"/>
      <c r="CM54" s="287" t="s">
        <v>207</v>
      </c>
      <c r="CN54" s="288"/>
      <c r="CO54" s="288"/>
      <c r="CP54" s="288"/>
      <c r="CQ54" s="288"/>
      <c r="CR54" s="288"/>
      <c r="CS54" s="288"/>
      <c r="CT54" s="288"/>
      <c r="CU54" s="288"/>
      <c r="CV54" s="288"/>
      <c r="CW54" s="288"/>
      <c r="CX54" s="288"/>
      <c r="CY54" s="288"/>
      <c r="CZ54" s="288"/>
    </row>
    <row r="55" spans="1:104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118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6" t="s">
        <v>9</v>
      </c>
      <c r="BI55" s="227"/>
      <c r="BJ55" s="227"/>
      <c r="BK55" s="227"/>
      <c r="BL55" s="227"/>
      <c r="BM55" s="227"/>
      <c r="BN55" s="227"/>
      <c r="BO55" s="227"/>
      <c r="BP55" s="227"/>
      <c r="BQ55" s="227"/>
      <c r="BR55" s="228"/>
      <c r="BS55" s="229">
        <v>12466.85</v>
      </c>
      <c r="BT55" s="230"/>
      <c r="BU55" s="230"/>
      <c r="BV55" s="230"/>
      <c r="BW55" s="230"/>
      <c r="BX55" s="230"/>
      <c r="BY55" s="230"/>
      <c r="BZ55" s="230"/>
      <c r="CA55" s="230"/>
      <c r="CB55" s="231"/>
      <c r="CC55" s="229">
        <v>14953.478930000001</v>
      </c>
      <c r="CD55" s="230"/>
      <c r="CE55" s="230"/>
      <c r="CF55" s="230"/>
      <c r="CG55" s="230"/>
      <c r="CH55" s="230"/>
      <c r="CI55" s="230"/>
      <c r="CJ55" s="230"/>
      <c r="CK55" s="230"/>
      <c r="CL55" s="231"/>
      <c r="CM55" s="232"/>
      <c r="CN55" s="233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</row>
    <row r="56" spans="1:104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116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150" t="s">
        <v>149</v>
      </c>
      <c r="BI56" s="151"/>
      <c r="BJ56" s="151"/>
      <c r="BK56" s="151"/>
      <c r="BL56" s="151"/>
      <c r="BM56" s="151"/>
      <c r="BN56" s="151"/>
      <c r="BO56" s="151"/>
      <c r="BP56" s="151"/>
      <c r="BQ56" s="151"/>
      <c r="BR56" s="152"/>
      <c r="BS56" s="217">
        <v>1302</v>
      </c>
      <c r="BT56" s="238"/>
      <c r="BU56" s="238"/>
      <c r="BV56" s="238"/>
      <c r="BW56" s="238"/>
      <c r="BX56" s="238"/>
      <c r="BY56" s="238"/>
      <c r="BZ56" s="238"/>
      <c r="CA56" s="238"/>
      <c r="CB56" s="239"/>
      <c r="CC56" s="255">
        <v>1547.048</v>
      </c>
      <c r="CD56" s="285"/>
      <c r="CE56" s="285"/>
      <c r="CF56" s="285"/>
      <c r="CG56" s="285"/>
      <c r="CH56" s="285"/>
      <c r="CI56" s="285"/>
      <c r="CJ56" s="285"/>
      <c r="CK56" s="285"/>
      <c r="CL56" s="286"/>
      <c r="CM56" s="206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</row>
    <row r="57" spans="1:104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116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150" t="s">
        <v>9</v>
      </c>
      <c r="BI57" s="151"/>
      <c r="BJ57" s="151"/>
      <c r="BK57" s="151"/>
      <c r="BL57" s="151"/>
      <c r="BM57" s="151"/>
      <c r="BN57" s="151"/>
      <c r="BO57" s="151"/>
      <c r="BP57" s="151"/>
      <c r="BQ57" s="151"/>
      <c r="BR57" s="152"/>
      <c r="BS57" s="217">
        <v>9.5772629071911481</v>
      </c>
      <c r="BT57" s="238"/>
      <c r="BU57" s="238"/>
      <c r="BV57" s="238"/>
      <c r="BW57" s="238"/>
      <c r="BX57" s="238"/>
      <c r="BY57" s="238"/>
      <c r="BZ57" s="238"/>
      <c r="CA57" s="238"/>
      <c r="CB57" s="239"/>
      <c r="CC57" s="240">
        <f>CC55/CC56</f>
        <v>9.6658144608312089</v>
      </c>
      <c r="CD57" s="241"/>
      <c r="CE57" s="241"/>
      <c r="CF57" s="241"/>
      <c r="CG57" s="241"/>
      <c r="CH57" s="241"/>
      <c r="CI57" s="241"/>
      <c r="CJ57" s="241"/>
      <c r="CK57" s="241"/>
      <c r="CL57" s="242"/>
      <c r="CM57" s="269"/>
      <c r="CN57" s="270"/>
      <c r="CO57" s="270"/>
      <c r="CP57" s="270"/>
      <c r="CQ57" s="270"/>
      <c r="CR57" s="270"/>
      <c r="CS57" s="270"/>
      <c r="CT57" s="270"/>
      <c r="CU57" s="270"/>
      <c r="CV57" s="270"/>
      <c r="CW57" s="270"/>
      <c r="CX57" s="270"/>
      <c r="CY57" s="270"/>
      <c r="CZ57" s="270"/>
    </row>
    <row r="58" spans="1:104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118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6" t="s">
        <v>86</v>
      </c>
      <c r="BI58" s="227"/>
      <c r="BJ58" s="227"/>
      <c r="BK58" s="227"/>
      <c r="BL58" s="227"/>
      <c r="BM58" s="227"/>
      <c r="BN58" s="227"/>
      <c r="BO58" s="227"/>
      <c r="BP58" s="227"/>
      <c r="BQ58" s="227"/>
      <c r="BR58" s="228"/>
      <c r="BS58" s="226" t="s">
        <v>86</v>
      </c>
      <c r="BT58" s="227"/>
      <c r="BU58" s="227"/>
      <c r="BV58" s="227"/>
      <c r="BW58" s="227"/>
      <c r="BX58" s="227"/>
      <c r="BY58" s="227"/>
      <c r="BZ58" s="227"/>
      <c r="CA58" s="227"/>
      <c r="CB58" s="228"/>
      <c r="CC58" s="226" t="s">
        <v>86</v>
      </c>
      <c r="CD58" s="227"/>
      <c r="CE58" s="227"/>
      <c r="CF58" s="227"/>
      <c r="CG58" s="227"/>
      <c r="CH58" s="227"/>
      <c r="CI58" s="227"/>
      <c r="CJ58" s="227"/>
      <c r="CK58" s="227"/>
      <c r="CL58" s="228"/>
      <c r="CM58" s="235" t="s">
        <v>86</v>
      </c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</row>
    <row r="59" spans="1:104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116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150" t="s">
        <v>154</v>
      </c>
      <c r="BI59" s="151"/>
      <c r="BJ59" s="151"/>
      <c r="BK59" s="151"/>
      <c r="BL59" s="151"/>
      <c r="BM59" s="151"/>
      <c r="BN59" s="151"/>
      <c r="BO59" s="151"/>
      <c r="BP59" s="151"/>
      <c r="BQ59" s="151"/>
      <c r="BR59" s="152"/>
      <c r="BS59" s="243">
        <v>860</v>
      </c>
      <c r="BT59" s="244"/>
      <c r="BU59" s="244"/>
      <c r="BV59" s="244"/>
      <c r="BW59" s="244"/>
      <c r="BX59" s="244"/>
      <c r="BY59" s="244"/>
      <c r="BZ59" s="244"/>
      <c r="CA59" s="244"/>
      <c r="CB59" s="245"/>
      <c r="CC59" s="243">
        <v>888</v>
      </c>
      <c r="CD59" s="244"/>
      <c r="CE59" s="244"/>
      <c r="CF59" s="244"/>
      <c r="CG59" s="244"/>
      <c r="CH59" s="244"/>
      <c r="CI59" s="244"/>
      <c r="CJ59" s="244"/>
      <c r="CK59" s="244"/>
      <c r="CL59" s="245"/>
      <c r="CM59" s="206"/>
      <c r="CN59" s="207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</row>
    <row r="60" spans="1:104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116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150" t="s">
        <v>157</v>
      </c>
      <c r="BI60" s="151"/>
      <c r="BJ60" s="151"/>
      <c r="BK60" s="151"/>
      <c r="BL60" s="151"/>
      <c r="BM60" s="151"/>
      <c r="BN60" s="151"/>
      <c r="BO60" s="151"/>
      <c r="BP60" s="151"/>
      <c r="BQ60" s="151"/>
      <c r="BR60" s="152"/>
      <c r="BS60" s="243">
        <f>BS61</f>
        <v>30.39</v>
      </c>
      <c r="BT60" s="244"/>
      <c r="BU60" s="244"/>
      <c r="BV60" s="244"/>
      <c r="BW60" s="244"/>
      <c r="BX60" s="244"/>
      <c r="BY60" s="244"/>
      <c r="BZ60" s="244"/>
      <c r="CA60" s="244"/>
      <c r="CB60" s="245"/>
      <c r="CC60" s="277">
        <f>CC61</f>
        <v>32.700000000000003</v>
      </c>
      <c r="CD60" s="278"/>
      <c r="CE60" s="278"/>
      <c r="CF60" s="278"/>
      <c r="CG60" s="278"/>
      <c r="CH60" s="278"/>
      <c r="CI60" s="278"/>
      <c r="CJ60" s="278"/>
      <c r="CK60" s="278"/>
      <c r="CL60" s="279"/>
      <c r="CM60" s="206"/>
      <c r="CN60" s="207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</row>
    <row r="61" spans="1:104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117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150" t="s">
        <v>157</v>
      </c>
      <c r="BI61" s="151"/>
      <c r="BJ61" s="151"/>
      <c r="BK61" s="151"/>
      <c r="BL61" s="151"/>
      <c r="BM61" s="151"/>
      <c r="BN61" s="151"/>
      <c r="BO61" s="151"/>
      <c r="BP61" s="151"/>
      <c r="BQ61" s="151"/>
      <c r="BR61" s="152"/>
      <c r="BS61" s="243">
        <v>30.39</v>
      </c>
      <c r="BT61" s="244"/>
      <c r="BU61" s="244"/>
      <c r="BV61" s="244"/>
      <c r="BW61" s="244"/>
      <c r="BX61" s="244"/>
      <c r="BY61" s="244"/>
      <c r="BZ61" s="244"/>
      <c r="CA61" s="244"/>
      <c r="CB61" s="245"/>
      <c r="CC61" s="277">
        <v>32.700000000000003</v>
      </c>
      <c r="CD61" s="278"/>
      <c r="CE61" s="278"/>
      <c r="CF61" s="278"/>
      <c r="CG61" s="278"/>
      <c r="CH61" s="278"/>
      <c r="CI61" s="278"/>
      <c r="CJ61" s="278"/>
      <c r="CK61" s="278"/>
      <c r="CL61" s="279"/>
      <c r="CM61" s="206"/>
      <c r="CN61" s="207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</row>
    <row r="62" spans="1:104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118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6" t="s">
        <v>162</v>
      </c>
      <c r="BI62" s="227"/>
      <c r="BJ62" s="227"/>
      <c r="BK62" s="227"/>
      <c r="BL62" s="227"/>
      <c r="BM62" s="227"/>
      <c r="BN62" s="227"/>
      <c r="BO62" s="227"/>
      <c r="BP62" s="227"/>
      <c r="BQ62" s="227"/>
      <c r="BR62" s="228"/>
      <c r="BS62" s="246">
        <f>BS63+BS64</f>
        <v>346.84000000000003</v>
      </c>
      <c r="BT62" s="227"/>
      <c r="BU62" s="227"/>
      <c r="BV62" s="227"/>
      <c r="BW62" s="227"/>
      <c r="BX62" s="227"/>
      <c r="BY62" s="227"/>
      <c r="BZ62" s="227"/>
      <c r="CA62" s="227"/>
      <c r="CB62" s="228"/>
      <c r="CC62" s="246">
        <f>CC63+CC64</f>
        <v>359.34000000000003</v>
      </c>
      <c r="CD62" s="227"/>
      <c r="CE62" s="227"/>
      <c r="CF62" s="227"/>
      <c r="CG62" s="227"/>
      <c r="CH62" s="227"/>
      <c r="CI62" s="227"/>
      <c r="CJ62" s="227"/>
      <c r="CK62" s="227"/>
      <c r="CL62" s="228"/>
      <c r="CM62" s="232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</row>
    <row r="63" spans="1:104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117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150" t="s">
        <v>162</v>
      </c>
      <c r="BI63" s="151"/>
      <c r="BJ63" s="151"/>
      <c r="BK63" s="151"/>
      <c r="BL63" s="151"/>
      <c r="BM63" s="151"/>
      <c r="BN63" s="151"/>
      <c r="BO63" s="151"/>
      <c r="BP63" s="151"/>
      <c r="BQ63" s="151"/>
      <c r="BR63" s="152"/>
      <c r="BS63" s="243">
        <v>135.97</v>
      </c>
      <c r="BT63" s="244"/>
      <c r="BU63" s="244"/>
      <c r="BV63" s="244"/>
      <c r="BW63" s="244"/>
      <c r="BX63" s="244"/>
      <c r="BY63" s="244"/>
      <c r="BZ63" s="244"/>
      <c r="CA63" s="244"/>
      <c r="CB63" s="245"/>
      <c r="CC63" s="243">
        <v>138.55000000000001</v>
      </c>
      <c r="CD63" s="244"/>
      <c r="CE63" s="244"/>
      <c r="CF63" s="244"/>
      <c r="CG63" s="244"/>
      <c r="CH63" s="244"/>
      <c r="CI63" s="244"/>
      <c r="CJ63" s="244"/>
      <c r="CK63" s="244"/>
      <c r="CL63" s="245"/>
      <c r="CM63" s="206"/>
      <c r="CN63" s="207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</row>
    <row r="64" spans="1:104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117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50" t="s">
        <v>162</v>
      </c>
      <c r="BI64" s="151"/>
      <c r="BJ64" s="151"/>
      <c r="BK64" s="151"/>
      <c r="BL64" s="151"/>
      <c r="BM64" s="151"/>
      <c r="BN64" s="151"/>
      <c r="BO64" s="151"/>
      <c r="BP64" s="151"/>
      <c r="BQ64" s="151"/>
      <c r="BR64" s="152"/>
      <c r="BS64" s="243">
        <v>210.87</v>
      </c>
      <c r="BT64" s="244"/>
      <c r="BU64" s="244"/>
      <c r="BV64" s="244"/>
      <c r="BW64" s="244"/>
      <c r="BX64" s="244"/>
      <c r="BY64" s="244"/>
      <c r="BZ64" s="244"/>
      <c r="CA64" s="244"/>
      <c r="CB64" s="245"/>
      <c r="CC64" s="243">
        <v>220.79</v>
      </c>
      <c r="CD64" s="244"/>
      <c r="CE64" s="244"/>
      <c r="CF64" s="244"/>
      <c r="CG64" s="244"/>
      <c r="CH64" s="244"/>
      <c r="CI64" s="244"/>
      <c r="CJ64" s="244"/>
      <c r="CK64" s="244"/>
      <c r="CL64" s="245"/>
      <c r="CM64" s="206"/>
      <c r="CN64" s="207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</row>
    <row r="65" spans="1:104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118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6" t="s">
        <v>162</v>
      </c>
      <c r="BI65" s="227"/>
      <c r="BJ65" s="227"/>
      <c r="BK65" s="227"/>
      <c r="BL65" s="227"/>
      <c r="BM65" s="227"/>
      <c r="BN65" s="227"/>
      <c r="BO65" s="227"/>
      <c r="BP65" s="227"/>
      <c r="BQ65" s="227"/>
      <c r="BR65" s="228"/>
      <c r="BS65" s="246">
        <f>BS66+BS67</f>
        <v>660.3</v>
      </c>
      <c r="BT65" s="227"/>
      <c r="BU65" s="227"/>
      <c r="BV65" s="227"/>
      <c r="BW65" s="227"/>
      <c r="BX65" s="227"/>
      <c r="BY65" s="227"/>
      <c r="BZ65" s="227"/>
      <c r="CA65" s="227"/>
      <c r="CB65" s="228"/>
      <c r="CC65" s="246">
        <f>CC66+CC67</f>
        <v>698.5</v>
      </c>
      <c r="CD65" s="227"/>
      <c r="CE65" s="227"/>
      <c r="CF65" s="227"/>
      <c r="CG65" s="227"/>
      <c r="CH65" s="227"/>
      <c r="CI65" s="227"/>
      <c r="CJ65" s="227"/>
      <c r="CK65" s="227"/>
      <c r="CL65" s="228"/>
      <c r="CM65" s="232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</row>
    <row r="66" spans="1:104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117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50" t="s">
        <v>162</v>
      </c>
      <c r="BI66" s="151"/>
      <c r="BJ66" s="151"/>
      <c r="BK66" s="151"/>
      <c r="BL66" s="151"/>
      <c r="BM66" s="151"/>
      <c r="BN66" s="151"/>
      <c r="BO66" s="151"/>
      <c r="BP66" s="151"/>
      <c r="BQ66" s="151"/>
      <c r="BR66" s="152"/>
      <c r="BS66" s="277">
        <v>660.3</v>
      </c>
      <c r="BT66" s="278"/>
      <c r="BU66" s="278"/>
      <c r="BV66" s="278"/>
      <c r="BW66" s="278"/>
      <c r="BX66" s="278"/>
      <c r="BY66" s="278"/>
      <c r="BZ66" s="278"/>
      <c r="CA66" s="278"/>
      <c r="CB66" s="279"/>
      <c r="CC66" s="277">
        <v>698.5</v>
      </c>
      <c r="CD66" s="278"/>
      <c r="CE66" s="278"/>
      <c r="CF66" s="278"/>
      <c r="CG66" s="278"/>
      <c r="CH66" s="278"/>
      <c r="CI66" s="278"/>
      <c r="CJ66" s="278"/>
      <c r="CK66" s="278"/>
      <c r="CL66" s="279"/>
      <c r="CM66" s="206"/>
      <c r="CN66" s="207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</row>
    <row r="67" spans="1:104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117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150" t="s">
        <v>162</v>
      </c>
      <c r="BI67" s="151"/>
      <c r="BJ67" s="151"/>
      <c r="BK67" s="151"/>
      <c r="BL67" s="151"/>
      <c r="BM67" s="151"/>
      <c r="BN67" s="151"/>
      <c r="BO67" s="151"/>
      <c r="BP67" s="151"/>
      <c r="BQ67" s="151"/>
      <c r="BR67" s="152"/>
      <c r="BS67" s="243">
        <v>0</v>
      </c>
      <c r="BT67" s="244"/>
      <c r="BU67" s="244"/>
      <c r="BV67" s="244"/>
      <c r="BW67" s="244"/>
      <c r="BX67" s="244"/>
      <c r="BY67" s="244"/>
      <c r="BZ67" s="244"/>
      <c r="CA67" s="244"/>
      <c r="CB67" s="245"/>
      <c r="CC67" s="243">
        <v>0</v>
      </c>
      <c r="CD67" s="244"/>
      <c r="CE67" s="244"/>
      <c r="CF67" s="244"/>
      <c r="CG67" s="244"/>
      <c r="CH67" s="244"/>
      <c r="CI67" s="244"/>
      <c r="CJ67" s="244"/>
      <c r="CK67" s="244"/>
      <c r="CL67" s="245"/>
      <c r="CM67" s="206"/>
      <c r="CN67" s="207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</row>
    <row r="68" spans="1:104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118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6" t="s">
        <v>175</v>
      </c>
      <c r="BI68" s="227"/>
      <c r="BJ68" s="227"/>
      <c r="BK68" s="227"/>
      <c r="BL68" s="227"/>
      <c r="BM68" s="227"/>
      <c r="BN68" s="227"/>
      <c r="BO68" s="227"/>
      <c r="BP68" s="227"/>
      <c r="BQ68" s="227"/>
      <c r="BR68" s="228"/>
      <c r="BS68" s="226">
        <f>BS69+BS70</f>
        <v>120.8</v>
      </c>
      <c r="BT68" s="227"/>
      <c r="BU68" s="227"/>
      <c r="BV68" s="227"/>
      <c r="BW68" s="227"/>
      <c r="BX68" s="227"/>
      <c r="BY68" s="227"/>
      <c r="BZ68" s="227"/>
      <c r="CA68" s="227"/>
      <c r="CB68" s="228"/>
      <c r="CC68" s="246">
        <f>CC69+CC70</f>
        <v>125.38000000000001</v>
      </c>
      <c r="CD68" s="250"/>
      <c r="CE68" s="250"/>
      <c r="CF68" s="250"/>
      <c r="CG68" s="250"/>
      <c r="CH68" s="250"/>
      <c r="CI68" s="250"/>
      <c r="CJ68" s="250"/>
      <c r="CK68" s="250"/>
      <c r="CL68" s="251"/>
      <c r="CM68" s="232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</row>
    <row r="69" spans="1:104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117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150" t="s">
        <v>175</v>
      </c>
      <c r="BI69" s="151"/>
      <c r="BJ69" s="151"/>
      <c r="BK69" s="151"/>
      <c r="BL69" s="151"/>
      <c r="BM69" s="151"/>
      <c r="BN69" s="151"/>
      <c r="BO69" s="151"/>
      <c r="BP69" s="151"/>
      <c r="BQ69" s="151"/>
      <c r="BR69" s="152"/>
      <c r="BS69" s="277">
        <v>42.44</v>
      </c>
      <c r="BT69" s="278"/>
      <c r="BU69" s="278"/>
      <c r="BV69" s="278"/>
      <c r="BW69" s="278"/>
      <c r="BX69" s="278"/>
      <c r="BY69" s="278"/>
      <c r="BZ69" s="278"/>
      <c r="CA69" s="278"/>
      <c r="CB69" s="279"/>
      <c r="CC69" s="277">
        <v>43.34</v>
      </c>
      <c r="CD69" s="278"/>
      <c r="CE69" s="278"/>
      <c r="CF69" s="278"/>
      <c r="CG69" s="278"/>
      <c r="CH69" s="278"/>
      <c r="CI69" s="278"/>
      <c r="CJ69" s="278"/>
      <c r="CK69" s="278"/>
      <c r="CL69" s="279"/>
      <c r="CM69" s="206"/>
      <c r="CN69" s="207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</row>
    <row r="70" spans="1:104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117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150" t="s">
        <v>175</v>
      </c>
      <c r="BI70" s="151"/>
      <c r="BJ70" s="151"/>
      <c r="BK70" s="151"/>
      <c r="BL70" s="151"/>
      <c r="BM70" s="151"/>
      <c r="BN70" s="151"/>
      <c r="BO70" s="151"/>
      <c r="BP70" s="151"/>
      <c r="BQ70" s="151"/>
      <c r="BR70" s="152"/>
      <c r="BS70" s="277">
        <v>78.36</v>
      </c>
      <c r="BT70" s="278"/>
      <c r="BU70" s="278"/>
      <c r="BV70" s="278"/>
      <c r="BW70" s="278"/>
      <c r="BX70" s="278"/>
      <c r="BY70" s="278"/>
      <c r="BZ70" s="278"/>
      <c r="CA70" s="278"/>
      <c r="CB70" s="279"/>
      <c r="CC70" s="277">
        <v>82.04</v>
      </c>
      <c r="CD70" s="278"/>
      <c r="CE70" s="278"/>
      <c r="CF70" s="278"/>
      <c r="CG70" s="278"/>
      <c r="CH70" s="278"/>
      <c r="CI70" s="278"/>
      <c r="CJ70" s="278"/>
      <c r="CK70" s="278"/>
      <c r="CL70" s="279"/>
      <c r="CM70" s="206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</row>
    <row r="71" spans="1:104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116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150" t="s">
        <v>182</v>
      </c>
      <c r="BI71" s="151"/>
      <c r="BJ71" s="151"/>
      <c r="BK71" s="151"/>
      <c r="BL71" s="151"/>
      <c r="BM71" s="151"/>
      <c r="BN71" s="151"/>
      <c r="BO71" s="151"/>
      <c r="BP71" s="151"/>
      <c r="BQ71" s="151"/>
      <c r="BR71" s="152"/>
      <c r="BS71" s="252">
        <f>107.056/BS68</f>
        <v>0.88622516556291386</v>
      </c>
      <c r="BT71" s="253"/>
      <c r="BU71" s="253"/>
      <c r="BV71" s="253"/>
      <c r="BW71" s="253"/>
      <c r="BX71" s="253"/>
      <c r="BY71" s="253"/>
      <c r="BZ71" s="253"/>
      <c r="CA71" s="253"/>
      <c r="CB71" s="254"/>
      <c r="CC71" s="252">
        <f>111.414/CC68</f>
        <v>0.88861062370393995</v>
      </c>
      <c r="CD71" s="253"/>
      <c r="CE71" s="253"/>
      <c r="CF71" s="253"/>
      <c r="CG71" s="253"/>
      <c r="CH71" s="253"/>
      <c r="CI71" s="253"/>
      <c r="CJ71" s="253"/>
      <c r="CK71" s="253"/>
      <c r="CL71" s="254"/>
      <c r="CM71" s="206"/>
      <c r="CN71" s="207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</row>
    <row r="72" spans="1:104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116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150" t="s">
        <v>9</v>
      </c>
      <c r="BI72" s="151"/>
      <c r="BJ72" s="151"/>
      <c r="BK72" s="151"/>
      <c r="BL72" s="151"/>
      <c r="BM72" s="151"/>
      <c r="BN72" s="151"/>
      <c r="BO72" s="151"/>
      <c r="BP72" s="151"/>
      <c r="BQ72" s="151"/>
      <c r="BR72" s="152"/>
      <c r="BS72" s="243" t="s">
        <v>77</v>
      </c>
      <c r="BT72" s="244"/>
      <c r="BU72" s="244"/>
      <c r="BV72" s="244"/>
      <c r="BW72" s="244"/>
      <c r="BX72" s="244"/>
      <c r="BY72" s="244"/>
      <c r="BZ72" s="244"/>
      <c r="CA72" s="244"/>
      <c r="CB72" s="245"/>
      <c r="CC72" s="277">
        <v>8077.8887000000004</v>
      </c>
      <c r="CD72" s="278"/>
      <c r="CE72" s="278"/>
      <c r="CF72" s="278"/>
      <c r="CG72" s="278"/>
      <c r="CH72" s="278"/>
      <c r="CI72" s="278"/>
      <c r="CJ72" s="278"/>
      <c r="CK72" s="278"/>
      <c r="CL72" s="279"/>
      <c r="CM72" s="206"/>
      <c r="CN72" s="207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</row>
    <row r="73" spans="1:104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117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150" t="s">
        <v>9</v>
      </c>
      <c r="BI73" s="151"/>
      <c r="BJ73" s="151"/>
      <c r="BK73" s="151"/>
      <c r="BL73" s="151"/>
      <c r="BM73" s="151"/>
      <c r="BN73" s="151"/>
      <c r="BO73" s="151"/>
      <c r="BP73" s="151"/>
      <c r="BQ73" s="151"/>
      <c r="BR73" s="152"/>
      <c r="BS73" s="243" t="s">
        <v>77</v>
      </c>
      <c r="BT73" s="244"/>
      <c r="BU73" s="244"/>
      <c r="BV73" s="244"/>
      <c r="BW73" s="244"/>
      <c r="BX73" s="244"/>
      <c r="BY73" s="244"/>
      <c r="BZ73" s="244"/>
      <c r="CA73" s="244"/>
      <c r="CB73" s="245"/>
      <c r="CC73" s="277">
        <v>1155.0168000000001</v>
      </c>
      <c r="CD73" s="278"/>
      <c r="CE73" s="278"/>
      <c r="CF73" s="278"/>
      <c r="CG73" s="278"/>
      <c r="CH73" s="278"/>
      <c r="CI73" s="278"/>
      <c r="CJ73" s="278"/>
      <c r="CK73" s="278"/>
      <c r="CL73" s="279"/>
      <c r="CM73" s="206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</row>
    <row r="74" spans="1:104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116"/>
      <c r="K74" s="218" t="s">
        <v>193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150" t="s">
        <v>182</v>
      </c>
      <c r="BI74" s="151"/>
      <c r="BJ74" s="151"/>
      <c r="BK74" s="151"/>
      <c r="BL74" s="151"/>
      <c r="BM74" s="151"/>
      <c r="BN74" s="151"/>
      <c r="BO74" s="151"/>
      <c r="BP74" s="151"/>
      <c r="BQ74" s="151"/>
      <c r="BR74" s="152"/>
      <c r="BS74" s="255">
        <v>7.43</v>
      </c>
      <c r="BT74" s="244"/>
      <c r="BU74" s="244"/>
      <c r="BV74" s="244"/>
      <c r="BW74" s="244"/>
      <c r="BX74" s="244"/>
      <c r="BY74" s="244"/>
      <c r="BZ74" s="244"/>
      <c r="CA74" s="244"/>
      <c r="CB74" s="245"/>
      <c r="CC74" s="243" t="s">
        <v>86</v>
      </c>
      <c r="CD74" s="244"/>
      <c r="CE74" s="244"/>
      <c r="CF74" s="244"/>
      <c r="CG74" s="244"/>
      <c r="CH74" s="244"/>
      <c r="CI74" s="244"/>
      <c r="CJ74" s="244"/>
      <c r="CK74" s="244"/>
      <c r="CL74" s="245"/>
      <c r="CM74" s="173" t="s">
        <v>86</v>
      </c>
      <c r="CN74" s="174"/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</row>
    <row r="75" spans="1:104" ht="22.5" customHeight="1" x14ac:dyDescent="0.25">
      <c r="A75" s="18"/>
      <c r="B75" s="18"/>
      <c r="C75" s="18"/>
      <c r="D75" s="18"/>
      <c r="E75" s="18"/>
      <c r="F75" s="18"/>
      <c r="G75" s="18" t="s">
        <v>51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</row>
    <row r="76" spans="1:104" ht="62.25" customHeight="1" x14ac:dyDescent="0.25">
      <c r="A76" s="280" t="s">
        <v>198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  <c r="CS76" s="281"/>
      <c r="CT76" s="281"/>
      <c r="CU76" s="281"/>
      <c r="CV76" s="281"/>
      <c r="CW76" s="281"/>
      <c r="CX76" s="281"/>
      <c r="CY76" s="281"/>
      <c r="CZ76" s="281"/>
    </row>
    <row r="77" spans="1:104" ht="23.25" customHeight="1" x14ac:dyDescent="0.25">
      <c r="A77" s="280" t="s">
        <v>199</v>
      </c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281"/>
      <c r="AX77" s="281"/>
      <c r="AY77" s="281"/>
      <c r="AZ77" s="281"/>
      <c r="BA77" s="281"/>
      <c r="BB77" s="281"/>
      <c r="BC77" s="281"/>
      <c r="BD77" s="281"/>
      <c r="BE77" s="281"/>
      <c r="BF77" s="281"/>
      <c r="BG77" s="281"/>
      <c r="BH77" s="281"/>
      <c r="BI77" s="281"/>
      <c r="BJ77" s="281"/>
      <c r="BK77" s="281"/>
      <c r="BL77" s="281"/>
      <c r="BM77" s="281"/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E77" s="281"/>
      <c r="CF77" s="281"/>
      <c r="CG77" s="281"/>
      <c r="CH77" s="281"/>
      <c r="CI77" s="281"/>
      <c r="CJ77" s="281"/>
      <c r="CK77" s="281"/>
      <c r="CL77" s="281"/>
      <c r="CM77" s="281"/>
      <c r="CN77" s="281"/>
      <c r="CO77" s="281"/>
      <c r="CP77" s="281"/>
      <c r="CQ77" s="281"/>
      <c r="CR77" s="281"/>
      <c r="CS77" s="281"/>
      <c r="CT77" s="281"/>
      <c r="CU77" s="281"/>
      <c r="CV77" s="281"/>
      <c r="CW77" s="281"/>
      <c r="CX77" s="281"/>
      <c r="CY77" s="281"/>
      <c r="CZ77" s="281"/>
    </row>
    <row r="78" spans="1:104" ht="23.25" customHeight="1" x14ac:dyDescent="0.25">
      <c r="A78" s="280" t="s">
        <v>200</v>
      </c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  <c r="CF78" s="281"/>
      <c r="CG78" s="281"/>
      <c r="CH78" s="281"/>
      <c r="CI78" s="281"/>
      <c r="CJ78" s="281"/>
      <c r="CK78" s="281"/>
      <c r="CL78" s="281"/>
      <c r="CM78" s="281"/>
      <c r="CN78" s="281"/>
      <c r="CO78" s="281"/>
      <c r="CP78" s="281"/>
      <c r="CQ78" s="281"/>
      <c r="CR78" s="281"/>
      <c r="CS78" s="281"/>
      <c r="CT78" s="281"/>
      <c r="CU78" s="281"/>
      <c r="CV78" s="281"/>
      <c r="CW78" s="281"/>
      <c r="CX78" s="281"/>
      <c r="CY78" s="281"/>
      <c r="CZ78" s="281"/>
    </row>
    <row r="79" spans="1:104" ht="25.5" customHeight="1" x14ac:dyDescent="0.25">
      <c r="A79" s="280" t="s">
        <v>201</v>
      </c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281"/>
      <c r="CU79" s="281"/>
      <c r="CV79" s="281"/>
      <c r="CW79" s="281"/>
      <c r="CX79" s="281"/>
      <c r="CY79" s="281"/>
      <c r="CZ79" s="281"/>
    </row>
    <row r="80" spans="1:104" ht="24" customHeight="1" x14ac:dyDescent="0.25">
      <c r="A80" s="280" t="s">
        <v>202</v>
      </c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</row>
  </sheetData>
  <autoFilter ref="A17:CZ7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</autoFilter>
  <mergeCells count="371">
    <mergeCell ref="A76:CZ76"/>
    <mergeCell ref="A77:CZ77"/>
    <mergeCell ref="A78:CZ78"/>
    <mergeCell ref="A79:CZ79"/>
    <mergeCell ref="A80:CZ80"/>
    <mergeCell ref="A74:I74"/>
    <mergeCell ref="K74:BG74"/>
    <mergeCell ref="BH74:BR74"/>
    <mergeCell ref="BS74:CB74"/>
    <mergeCell ref="CC74:CL74"/>
    <mergeCell ref="CM74:CZ74"/>
    <mergeCell ref="A73:I73"/>
    <mergeCell ref="K73:BG73"/>
    <mergeCell ref="BH73:BR73"/>
    <mergeCell ref="BS73:CB73"/>
    <mergeCell ref="CC73:CL73"/>
    <mergeCell ref="CM73:CZ73"/>
    <mergeCell ref="A72:I72"/>
    <mergeCell ref="K72:BG72"/>
    <mergeCell ref="BH72:BR72"/>
    <mergeCell ref="BS72:CB72"/>
    <mergeCell ref="CC72:CL72"/>
    <mergeCell ref="CM72:CZ72"/>
    <mergeCell ref="A71:I71"/>
    <mergeCell ref="K71:BG71"/>
    <mergeCell ref="BH71:BR71"/>
    <mergeCell ref="BS71:CB71"/>
    <mergeCell ref="CC71:CL71"/>
    <mergeCell ref="CM71:CZ71"/>
    <mergeCell ref="A70:I70"/>
    <mergeCell ref="K70:BG70"/>
    <mergeCell ref="BH70:BR70"/>
    <mergeCell ref="BS70:CB70"/>
    <mergeCell ref="CC70:CL70"/>
    <mergeCell ref="CM70:CZ70"/>
    <mergeCell ref="A69:I69"/>
    <mergeCell ref="K69:BG69"/>
    <mergeCell ref="BH69:BR69"/>
    <mergeCell ref="BS69:CB69"/>
    <mergeCell ref="CC69:CL69"/>
    <mergeCell ref="CM69:CZ69"/>
    <mergeCell ref="A68:I68"/>
    <mergeCell ref="K68:BG68"/>
    <mergeCell ref="BH68:BR68"/>
    <mergeCell ref="BS68:CB68"/>
    <mergeCell ref="CC68:CL68"/>
    <mergeCell ref="CM68:CZ68"/>
    <mergeCell ref="A67:I67"/>
    <mergeCell ref="K67:BG67"/>
    <mergeCell ref="BH67:BR67"/>
    <mergeCell ref="BS67:CB67"/>
    <mergeCell ref="CC67:CL67"/>
    <mergeCell ref="CM67:CZ67"/>
    <mergeCell ref="A66:I66"/>
    <mergeCell ref="K66:BG66"/>
    <mergeCell ref="BH66:BR66"/>
    <mergeCell ref="BS66:CB66"/>
    <mergeCell ref="CC66:CL66"/>
    <mergeCell ref="CM66:CZ66"/>
    <mergeCell ref="A65:I65"/>
    <mergeCell ref="K65:BG65"/>
    <mergeCell ref="BH65:BR65"/>
    <mergeCell ref="BS65:CB65"/>
    <mergeCell ref="CC65:CL65"/>
    <mergeCell ref="CM65:CZ65"/>
    <mergeCell ref="A64:I64"/>
    <mergeCell ref="K64:BG64"/>
    <mergeCell ref="BH64:BR64"/>
    <mergeCell ref="BS64:CB64"/>
    <mergeCell ref="CC64:CL64"/>
    <mergeCell ref="CM64:CZ64"/>
    <mergeCell ref="A63:I63"/>
    <mergeCell ref="K63:BG63"/>
    <mergeCell ref="BH63:BR63"/>
    <mergeCell ref="BS63:CB63"/>
    <mergeCell ref="CC63:CL63"/>
    <mergeCell ref="CM63:CZ63"/>
    <mergeCell ref="A62:I62"/>
    <mergeCell ref="K62:BG62"/>
    <mergeCell ref="BH62:BR62"/>
    <mergeCell ref="BS62:CB62"/>
    <mergeCell ref="CC62:CL62"/>
    <mergeCell ref="CM62:CZ62"/>
    <mergeCell ref="A61:I61"/>
    <mergeCell ref="K61:BG61"/>
    <mergeCell ref="BH61:BR61"/>
    <mergeCell ref="BS61:CB61"/>
    <mergeCell ref="CC61:CL61"/>
    <mergeCell ref="CM61:CZ61"/>
    <mergeCell ref="A60:I60"/>
    <mergeCell ref="K60:BG60"/>
    <mergeCell ref="BH60:BR60"/>
    <mergeCell ref="BS60:CB60"/>
    <mergeCell ref="CC60:CL60"/>
    <mergeCell ref="CM60:CZ60"/>
    <mergeCell ref="A59:I59"/>
    <mergeCell ref="K59:BG59"/>
    <mergeCell ref="BH59:BR59"/>
    <mergeCell ref="BS59:CB59"/>
    <mergeCell ref="CC59:CL59"/>
    <mergeCell ref="CM59:CZ59"/>
    <mergeCell ref="A58:I58"/>
    <mergeCell ref="K58:BG58"/>
    <mergeCell ref="BH58:BR58"/>
    <mergeCell ref="BS58:CB58"/>
    <mergeCell ref="CC58:CL58"/>
    <mergeCell ref="CM58:CZ58"/>
    <mergeCell ref="A57:I57"/>
    <mergeCell ref="K57:BG57"/>
    <mergeCell ref="BH57:BR57"/>
    <mergeCell ref="BS57:CB57"/>
    <mergeCell ref="CC57:CL57"/>
    <mergeCell ref="CM57:CZ57"/>
    <mergeCell ref="A56:I56"/>
    <mergeCell ref="K56:BG56"/>
    <mergeCell ref="BH56:BR56"/>
    <mergeCell ref="BS56:CB56"/>
    <mergeCell ref="CC56:CL56"/>
    <mergeCell ref="CM56:CZ56"/>
    <mergeCell ref="A55:I55"/>
    <mergeCell ref="K55:BG55"/>
    <mergeCell ref="BH55:BR55"/>
    <mergeCell ref="BS55:CB55"/>
    <mergeCell ref="CC55:CL55"/>
    <mergeCell ref="CM55:CZ55"/>
    <mergeCell ref="A54:I54"/>
    <mergeCell ref="K54:BG54"/>
    <mergeCell ref="BH54:BR54"/>
    <mergeCell ref="BS54:CB54"/>
    <mergeCell ref="CC54:CL54"/>
    <mergeCell ref="CM54:CZ54"/>
    <mergeCell ref="A53:I53"/>
    <mergeCell ref="K53:BG53"/>
    <mergeCell ref="BH53:BR53"/>
    <mergeCell ref="BS53:CB53"/>
    <mergeCell ref="CC53:CL53"/>
    <mergeCell ref="CM53:CZ53"/>
    <mergeCell ref="A52:I52"/>
    <mergeCell ref="K52:BG52"/>
    <mergeCell ref="BH52:BR52"/>
    <mergeCell ref="BS52:CB52"/>
    <mergeCell ref="CC52:CL52"/>
    <mergeCell ref="CM52:CZ52"/>
    <mergeCell ref="A51:I51"/>
    <mergeCell ref="K51:BG51"/>
    <mergeCell ref="BH51:BR51"/>
    <mergeCell ref="BS51:CB51"/>
    <mergeCell ref="CC51:CL51"/>
    <mergeCell ref="CM51:CZ51"/>
    <mergeCell ref="A50:I50"/>
    <mergeCell ref="K50:BG50"/>
    <mergeCell ref="BH50:BR50"/>
    <mergeCell ref="BS50:CB50"/>
    <mergeCell ref="CC50:CL50"/>
    <mergeCell ref="CM50:CZ50"/>
    <mergeCell ref="A49:I49"/>
    <mergeCell ref="K49:BG49"/>
    <mergeCell ref="BH49:BR49"/>
    <mergeCell ref="BS49:CB49"/>
    <mergeCell ref="CC49:CL49"/>
    <mergeCell ref="CM49:CZ49"/>
    <mergeCell ref="A48:I48"/>
    <mergeCell ref="K48:BG48"/>
    <mergeCell ref="BH48:BR48"/>
    <mergeCell ref="BS48:CB48"/>
    <mergeCell ref="CC48:CL48"/>
    <mergeCell ref="CM48:CZ48"/>
    <mergeCell ref="A47:I47"/>
    <mergeCell ref="K47:BG47"/>
    <mergeCell ref="BH47:BR47"/>
    <mergeCell ref="BS47:CB47"/>
    <mergeCell ref="CC47:CL47"/>
    <mergeCell ref="CM47:CZ47"/>
    <mergeCell ref="A46:I46"/>
    <mergeCell ref="K46:BG46"/>
    <mergeCell ref="BH46:BR46"/>
    <mergeCell ref="BS46:CB46"/>
    <mergeCell ref="CC46:CL46"/>
    <mergeCell ref="CM46:CZ46"/>
    <mergeCell ref="A45:I45"/>
    <mergeCell ref="K45:BG45"/>
    <mergeCell ref="BH45:BR45"/>
    <mergeCell ref="BS45:CB45"/>
    <mergeCell ref="CC45:CL45"/>
    <mergeCell ref="CM45:CZ45"/>
    <mergeCell ref="A44:I44"/>
    <mergeCell ref="K44:BG44"/>
    <mergeCell ref="BH44:BR44"/>
    <mergeCell ref="BS44:CB44"/>
    <mergeCell ref="CC44:CL44"/>
    <mergeCell ref="CM44:CZ44"/>
    <mergeCell ref="A43:I43"/>
    <mergeCell ref="K43:BG43"/>
    <mergeCell ref="BH43:BR43"/>
    <mergeCell ref="BS43:CB43"/>
    <mergeCell ref="CC43:CL43"/>
    <mergeCell ref="CM43:CZ43"/>
    <mergeCell ref="A42:I42"/>
    <mergeCell ref="K42:BG42"/>
    <mergeCell ref="BH42:BR42"/>
    <mergeCell ref="BS42:CB42"/>
    <mergeCell ref="CC42:CL42"/>
    <mergeCell ref="CM42:CZ42"/>
    <mergeCell ref="A41:I41"/>
    <mergeCell ref="K41:BG41"/>
    <mergeCell ref="BH41:BR41"/>
    <mergeCell ref="BS41:CB41"/>
    <mergeCell ref="CC41:CL41"/>
    <mergeCell ref="CM41:CZ41"/>
    <mergeCell ref="A40:I40"/>
    <mergeCell ref="K40:BG40"/>
    <mergeCell ref="BH40:BR40"/>
    <mergeCell ref="BS40:CB40"/>
    <mergeCell ref="CC40:CL40"/>
    <mergeCell ref="CM40:CZ40"/>
    <mergeCell ref="A39:I39"/>
    <mergeCell ref="K39:BG39"/>
    <mergeCell ref="BH39:BR39"/>
    <mergeCell ref="BS39:CB39"/>
    <mergeCell ref="CC39:CL39"/>
    <mergeCell ref="CM39:CZ39"/>
    <mergeCell ref="A38:I38"/>
    <mergeCell ref="K38:BG38"/>
    <mergeCell ref="BH38:BR38"/>
    <mergeCell ref="BS38:CB38"/>
    <mergeCell ref="CC38:CL38"/>
    <mergeCell ref="CM38:CZ38"/>
    <mergeCell ref="A37:I37"/>
    <mergeCell ref="K37:BG37"/>
    <mergeCell ref="BH37:BR37"/>
    <mergeCell ref="BS37:CB37"/>
    <mergeCell ref="CC37:CL37"/>
    <mergeCell ref="CM37:CZ37"/>
    <mergeCell ref="A36:I36"/>
    <mergeCell ref="K36:BG36"/>
    <mergeCell ref="BH36:BR36"/>
    <mergeCell ref="BS36:CB36"/>
    <mergeCell ref="CC36:CL36"/>
    <mergeCell ref="CM36:CZ36"/>
    <mergeCell ref="A35:I35"/>
    <mergeCell ref="K35:BG35"/>
    <mergeCell ref="BH35:BR35"/>
    <mergeCell ref="BS35:CB35"/>
    <mergeCell ref="CC35:CL35"/>
    <mergeCell ref="CM35:CZ35"/>
    <mergeCell ref="A34:I34"/>
    <mergeCell ref="K34:BG34"/>
    <mergeCell ref="BH34:BR34"/>
    <mergeCell ref="BS34:CB34"/>
    <mergeCell ref="CC34:CL34"/>
    <mergeCell ref="CM34:CZ34"/>
    <mergeCell ref="A33:I33"/>
    <mergeCell ref="K33:BG33"/>
    <mergeCell ref="BH33:BR33"/>
    <mergeCell ref="BS33:CB33"/>
    <mergeCell ref="CC33:CL33"/>
    <mergeCell ref="CM33:CZ33"/>
    <mergeCell ref="A32:I32"/>
    <mergeCell ref="K32:BG32"/>
    <mergeCell ref="BH32:BR32"/>
    <mergeCell ref="BS32:CB32"/>
    <mergeCell ref="CC32:CL32"/>
    <mergeCell ref="CM32:CZ32"/>
    <mergeCell ref="A31:I31"/>
    <mergeCell ref="K31:BG31"/>
    <mergeCell ref="BH31:BR31"/>
    <mergeCell ref="BS31:CB31"/>
    <mergeCell ref="CC31:CL31"/>
    <mergeCell ref="CM31:CZ31"/>
    <mergeCell ref="A30:I30"/>
    <mergeCell ref="K30:BG30"/>
    <mergeCell ref="BH30:BR30"/>
    <mergeCell ref="BS30:CB30"/>
    <mergeCell ref="CC30:CL30"/>
    <mergeCell ref="CM30:CZ30"/>
    <mergeCell ref="A29:I29"/>
    <mergeCell ref="K29:BG29"/>
    <mergeCell ref="BH29:BR29"/>
    <mergeCell ref="BS29:CB29"/>
    <mergeCell ref="CC29:CL29"/>
    <mergeCell ref="CM29:CZ29"/>
    <mergeCell ref="A28:I28"/>
    <mergeCell ref="K28:BG28"/>
    <mergeCell ref="BH28:BR28"/>
    <mergeCell ref="BS28:CB28"/>
    <mergeCell ref="CC28:CL28"/>
    <mergeCell ref="CM28:CZ28"/>
    <mergeCell ref="A27:I27"/>
    <mergeCell ref="K27:BG27"/>
    <mergeCell ref="BH27:BR27"/>
    <mergeCell ref="BS27:CB27"/>
    <mergeCell ref="CC27:CL27"/>
    <mergeCell ref="CM27:CZ27"/>
    <mergeCell ref="A26:I26"/>
    <mergeCell ref="K26:BG26"/>
    <mergeCell ref="BH26:BR26"/>
    <mergeCell ref="BS26:CB26"/>
    <mergeCell ref="CC26:CL26"/>
    <mergeCell ref="CM26:CZ26"/>
    <mergeCell ref="A25:I25"/>
    <mergeCell ref="K25:BG25"/>
    <mergeCell ref="BH25:BR25"/>
    <mergeCell ref="BS25:CB25"/>
    <mergeCell ref="CC25:CL25"/>
    <mergeCell ref="CM25:CZ25"/>
    <mergeCell ref="A24:I24"/>
    <mergeCell ref="K24:BG24"/>
    <mergeCell ref="BH24:BR24"/>
    <mergeCell ref="BS24:CB24"/>
    <mergeCell ref="CC24:CL24"/>
    <mergeCell ref="CM24:CZ24"/>
    <mergeCell ref="A23:I23"/>
    <mergeCell ref="K23:BG23"/>
    <mergeCell ref="BH23:BR23"/>
    <mergeCell ref="BS23:CB23"/>
    <mergeCell ref="CC23:CL23"/>
    <mergeCell ref="CM23:CZ23"/>
    <mergeCell ref="A22:I22"/>
    <mergeCell ref="K22:BG22"/>
    <mergeCell ref="BH22:BR22"/>
    <mergeCell ref="BS22:CB22"/>
    <mergeCell ref="CC22:CL22"/>
    <mergeCell ref="CM22:CZ22"/>
    <mergeCell ref="A21:I21"/>
    <mergeCell ref="K21:BG21"/>
    <mergeCell ref="BH21:BR21"/>
    <mergeCell ref="BS21:CB21"/>
    <mergeCell ref="CC21:CL21"/>
    <mergeCell ref="CM21:CZ21"/>
    <mergeCell ref="A20:I20"/>
    <mergeCell ref="K20:BG20"/>
    <mergeCell ref="BH20:BR20"/>
    <mergeCell ref="BS20:CB20"/>
    <mergeCell ref="CC20:CL20"/>
    <mergeCell ref="CM20:CZ20"/>
    <mergeCell ref="A19:I19"/>
    <mergeCell ref="K19:BG19"/>
    <mergeCell ref="BH19:BR19"/>
    <mergeCell ref="BS19:CB19"/>
    <mergeCell ref="CC19:CL19"/>
    <mergeCell ref="CM19:CZ19"/>
    <mergeCell ref="A18:I18"/>
    <mergeCell ref="K18:BG18"/>
    <mergeCell ref="BH18:BR18"/>
    <mergeCell ref="BS18:CB18"/>
    <mergeCell ref="CC18:CL18"/>
    <mergeCell ref="CM18:CZ18"/>
    <mergeCell ref="BS14:CB14"/>
    <mergeCell ref="A15:I16"/>
    <mergeCell ref="J15:BG16"/>
    <mergeCell ref="BH15:BR16"/>
    <mergeCell ref="BS15:CL15"/>
    <mergeCell ref="CM15:CZ16"/>
    <mergeCell ref="BS16:CB16"/>
    <mergeCell ref="CC16:CL16"/>
    <mergeCell ref="A17:I17"/>
    <mergeCell ref="K17:BG17"/>
    <mergeCell ref="BH17:BR17"/>
    <mergeCell ref="BS17:CB17"/>
    <mergeCell ref="CC17:CL17"/>
    <mergeCell ref="CM17:CZ17"/>
    <mergeCell ref="A5:CZ5"/>
    <mergeCell ref="A6:CZ6"/>
    <mergeCell ref="A7:CZ7"/>
    <mergeCell ref="A8:CZ8"/>
    <mergeCell ref="AG10:CH10"/>
    <mergeCell ref="J11:BM11"/>
    <mergeCell ref="J12:BM12"/>
    <mergeCell ref="AQ13:AX13"/>
    <mergeCell ref="AY13:AZ13"/>
    <mergeCell ref="BA13:BG13"/>
  </mergeCells>
  <pageMargins left="0.78740157480314965" right="0.31496062992125984" top="0.59055118110236227" bottom="0.39370078740157483" header="0.19685039370078741" footer="0.19685039370078741"/>
  <pageSetup paperSize="9" scale="93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CFD7-2775-4242-866C-A656EB78CE76}">
  <dimension ref="A1:DB80"/>
  <sheetViews>
    <sheetView tabSelected="1" view="pageBreakPreview" topLeftCell="A61" zoomScale="120" zoomScaleNormal="100" zoomScaleSheetLayoutView="120" workbookViewId="0">
      <selection activeCell="BS66" sqref="BS66:CB66"/>
    </sheetView>
  </sheetViews>
  <sheetFormatPr defaultColWidth="0.85546875" defaultRowHeight="15" customHeight="1" x14ac:dyDescent="0.25"/>
  <cols>
    <col min="1" max="8" width="0.85546875" style="2"/>
    <col min="9" max="9" width="1" style="2" customWidth="1"/>
    <col min="10" max="13" width="0.85546875" style="2"/>
    <col min="14" max="14" width="2.7109375" style="2" bestFit="1" customWidth="1"/>
    <col min="15" max="76" width="0.85546875" style="2"/>
    <col min="77" max="77" width="2" style="2" customWidth="1"/>
    <col min="78" max="79" width="0.85546875" style="2"/>
    <col min="80" max="80" width="1.7109375" style="2" customWidth="1"/>
    <col min="81" max="81" width="1.42578125" style="2" customWidth="1"/>
    <col min="82" max="82" width="1.140625" style="2" customWidth="1"/>
    <col min="83" max="88" width="0.85546875" style="2"/>
    <col min="89" max="89" width="2" style="2" customWidth="1"/>
    <col min="90" max="90" width="0.85546875" style="2"/>
    <col min="91" max="91" width="4" style="2" customWidth="1"/>
    <col min="92" max="102" width="0.85546875" style="2"/>
    <col min="103" max="103" width="4" style="2" customWidth="1"/>
    <col min="104" max="104" width="4.5703125" style="2" customWidth="1"/>
    <col min="105" max="151" width="0.85546875" style="2"/>
    <col min="152" max="152" width="1.7109375" style="2" customWidth="1"/>
    <col min="153" max="156" width="0.85546875" style="2"/>
    <col min="157" max="157" width="2.7109375" style="2" bestFit="1" customWidth="1"/>
    <col min="158" max="220" width="0.85546875" style="2"/>
    <col min="221" max="221" width="2" style="2" customWidth="1"/>
    <col min="222" max="232" width="0.85546875" style="2"/>
    <col min="233" max="233" width="2" style="2" customWidth="1"/>
    <col min="234" max="256" width="0.85546875" style="2"/>
    <col min="257" max="257" width="15.28515625" style="2" customWidth="1"/>
    <col min="258" max="262" width="0.85546875" style="2"/>
    <col min="263" max="263" width="7" style="2" customWidth="1"/>
    <col min="264" max="269" width="0.85546875" style="2"/>
    <col min="270" max="270" width="10.5703125" style="2" customWidth="1"/>
    <col min="271" max="407" width="0.85546875" style="2"/>
    <col min="408" max="408" width="1.7109375" style="2" customWidth="1"/>
    <col min="409" max="412" width="0.85546875" style="2"/>
    <col min="413" max="413" width="2.7109375" style="2" bestFit="1" customWidth="1"/>
    <col min="414" max="476" width="0.85546875" style="2"/>
    <col min="477" max="477" width="2" style="2" customWidth="1"/>
    <col min="478" max="488" width="0.85546875" style="2"/>
    <col min="489" max="489" width="2" style="2" customWidth="1"/>
    <col min="490" max="512" width="0.85546875" style="2"/>
    <col min="513" max="513" width="15.28515625" style="2" customWidth="1"/>
    <col min="514" max="518" width="0.85546875" style="2"/>
    <col min="519" max="519" width="7" style="2" customWidth="1"/>
    <col min="520" max="525" width="0.85546875" style="2"/>
    <col min="526" max="526" width="10.5703125" style="2" customWidth="1"/>
    <col min="527" max="663" width="0.85546875" style="2"/>
    <col min="664" max="664" width="1.7109375" style="2" customWidth="1"/>
    <col min="665" max="668" width="0.85546875" style="2"/>
    <col min="669" max="669" width="2.7109375" style="2" bestFit="1" customWidth="1"/>
    <col min="670" max="732" width="0.85546875" style="2"/>
    <col min="733" max="733" width="2" style="2" customWidth="1"/>
    <col min="734" max="744" width="0.85546875" style="2"/>
    <col min="745" max="745" width="2" style="2" customWidth="1"/>
    <col min="746" max="768" width="0.85546875" style="2"/>
    <col min="769" max="769" width="15.28515625" style="2" customWidth="1"/>
    <col min="770" max="774" width="0.85546875" style="2"/>
    <col min="775" max="775" width="7" style="2" customWidth="1"/>
    <col min="776" max="781" width="0.85546875" style="2"/>
    <col min="782" max="782" width="10.5703125" style="2" customWidth="1"/>
    <col min="783" max="919" width="0.85546875" style="2"/>
    <col min="920" max="920" width="1.7109375" style="2" customWidth="1"/>
    <col min="921" max="924" width="0.85546875" style="2"/>
    <col min="925" max="925" width="2.7109375" style="2" bestFit="1" customWidth="1"/>
    <col min="926" max="988" width="0.85546875" style="2"/>
    <col min="989" max="989" width="2" style="2" customWidth="1"/>
    <col min="990" max="1000" width="0.85546875" style="2"/>
    <col min="1001" max="1001" width="2" style="2" customWidth="1"/>
    <col min="1002" max="1024" width="0.85546875" style="2"/>
    <col min="1025" max="1025" width="15.28515625" style="2" customWidth="1"/>
    <col min="1026" max="1030" width="0.85546875" style="2"/>
    <col min="1031" max="1031" width="7" style="2" customWidth="1"/>
    <col min="1032" max="1037" width="0.85546875" style="2"/>
    <col min="1038" max="1038" width="10.5703125" style="2" customWidth="1"/>
    <col min="1039" max="1175" width="0.85546875" style="2"/>
    <col min="1176" max="1176" width="1.7109375" style="2" customWidth="1"/>
    <col min="1177" max="1180" width="0.85546875" style="2"/>
    <col min="1181" max="1181" width="2.7109375" style="2" bestFit="1" customWidth="1"/>
    <col min="1182" max="1244" width="0.85546875" style="2"/>
    <col min="1245" max="1245" width="2" style="2" customWidth="1"/>
    <col min="1246" max="1256" width="0.85546875" style="2"/>
    <col min="1257" max="1257" width="2" style="2" customWidth="1"/>
    <col min="1258" max="1280" width="0.85546875" style="2"/>
    <col min="1281" max="1281" width="15.28515625" style="2" customWidth="1"/>
    <col min="1282" max="1286" width="0.85546875" style="2"/>
    <col min="1287" max="1287" width="7" style="2" customWidth="1"/>
    <col min="1288" max="1293" width="0.85546875" style="2"/>
    <col min="1294" max="1294" width="10.5703125" style="2" customWidth="1"/>
    <col min="1295" max="1431" width="0.85546875" style="2"/>
    <col min="1432" max="1432" width="1.7109375" style="2" customWidth="1"/>
    <col min="1433" max="1436" width="0.85546875" style="2"/>
    <col min="1437" max="1437" width="2.7109375" style="2" bestFit="1" customWidth="1"/>
    <col min="1438" max="1500" width="0.85546875" style="2"/>
    <col min="1501" max="1501" width="2" style="2" customWidth="1"/>
    <col min="1502" max="1512" width="0.85546875" style="2"/>
    <col min="1513" max="1513" width="2" style="2" customWidth="1"/>
    <col min="1514" max="1536" width="0.85546875" style="2"/>
    <col min="1537" max="1537" width="15.28515625" style="2" customWidth="1"/>
    <col min="1538" max="1542" width="0.85546875" style="2"/>
    <col min="1543" max="1543" width="7" style="2" customWidth="1"/>
    <col min="1544" max="1549" width="0.85546875" style="2"/>
    <col min="1550" max="1550" width="10.5703125" style="2" customWidth="1"/>
    <col min="1551" max="1687" width="0.85546875" style="2"/>
    <col min="1688" max="1688" width="1.7109375" style="2" customWidth="1"/>
    <col min="1689" max="1692" width="0.85546875" style="2"/>
    <col min="1693" max="1693" width="2.7109375" style="2" bestFit="1" customWidth="1"/>
    <col min="1694" max="1756" width="0.85546875" style="2"/>
    <col min="1757" max="1757" width="2" style="2" customWidth="1"/>
    <col min="1758" max="1768" width="0.85546875" style="2"/>
    <col min="1769" max="1769" width="2" style="2" customWidth="1"/>
    <col min="1770" max="1792" width="0.85546875" style="2"/>
    <col min="1793" max="1793" width="15.28515625" style="2" customWidth="1"/>
    <col min="1794" max="1798" width="0.85546875" style="2"/>
    <col min="1799" max="1799" width="7" style="2" customWidth="1"/>
    <col min="1800" max="1805" width="0.85546875" style="2"/>
    <col min="1806" max="1806" width="10.5703125" style="2" customWidth="1"/>
    <col min="1807" max="1943" width="0.85546875" style="2"/>
    <col min="1944" max="1944" width="1.7109375" style="2" customWidth="1"/>
    <col min="1945" max="1948" width="0.85546875" style="2"/>
    <col min="1949" max="1949" width="2.7109375" style="2" bestFit="1" customWidth="1"/>
    <col min="1950" max="2012" width="0.85546875" style="2"/>
    <col min="2013" max="2013" width="2" style="2" customWidth="1"/>
    <col min="2014" max="2024" width="0.85546875" style="2"/>
    <col min="2025" max="2025" width="2" style="2" customWidth="1"/>
    <col min="2026" max="2048" width="0.85546875" style="2"/>
    <col min="2049" max="2049" width="15.28515625" style="2" customWidth="1"/>
    <col min="2050" max="2054" width="0.85546875" style="2"/>
    <col min="2055" max="2055" width="7" style="2" customWidth="1"/>
    <col min="2056" max="2061" width="0.85546875" style="2"/>
    <col min="2062" max="2062" width="10.5703125" style="2" customWidth="1"/>
    <col min="2063" max="2199" width="0.85546875" style="2"/>
    <col min="2200" max="2200" width="1.7109375" style="2" customWidth="1"/>
    <col min="2201" max="2204" width="0.85546875" style="2"/>
    <col min="2205" max="2205" width="2.7109375" style="2" bestFit="1" customWidth="1"/>
    <col min="2206" max="2268" width="0.85546875" style="2"/>
    <col min="2269" max="2269" width="2" style="2" customWidth="1"/>
    <col min="2270" max="2280" width="0.85546875" style="2"/>
    <col min="2281" max="2281" width="2" style="2" customWidth="1"/>
    <col min="2282" max="2304" width="0.85546875" style="2"/>
    <col min="2305" max="2305" width="15.28515625" style="2" customWidth="1"/>
    <col min="2306" max="2310" width="0.85546875" style="2"/>
    <col min="2311" max="2311" width="7" style="2" customWidth="1"/>
    <col min="2312" max="2317" width="0.85546875" style="2"/>
    <col min="2318" max="2318" width="10.5703125" style="2" customWidth="1"/>
    <col min="2319" max="2455" width="0.85546875" style="2"/>
    <col min="2456" max="2456" width="1.7109375" style="2" customWidth="1"/>
    <col min="2457" max="2460" width="0.85546875" style="2"/>
    <col min="2461" max="2461" width="2.7109375" style="2" bestFit="1" customWidth="1"/>
    <col min="2462" max="2524" width="0.85546875" style="2"/>
    <col min="2525" max="2525" width="2" style="2" customWidth="1"/>
    <col min="2526" max="2536" width="0.85546875" style="2"/>
    <col min="2537" max="2537" width="2" style="2" customWidth="1"/>
    <col min="2538" max="2560" width="0.85546875" style="2"/>
    <col min="2561" max="2561" width="15.28515625" style="2" customWidth="1"/>
    <col min="2562" max="2566" width="0.85546875" style="2"/>
    <col min="2567" max="2567" width="7" style="2" customWidth="1"/>
    <col min="2568" max="2573" width="0.85546875" style="2"/>
    <col min="2574" max="2574" width="10.5703125" style="2" customWidth="1"/>
    <col min="2575" max="2711" width="0.85546875" style="2"/>
    <col min="2712" max="2712" width="1.7109375" style="2" customWidth="1"/>
    <col min="2713" max="2716" width="0.85546875" style="2"/>
    <col min="2717" max="2717" width="2.7109375" style="2" bestFit="1" customWidth="1"/>
    <col min="2718" max="2780" width="0.85546875" style="2"/>
    <col min="2781" max="2781" width="2" style="2" customWidth="1"/>
    <col min="2782" max="2792" width="0.85546875" style="2"/>
    <col min="2793" max="2793" width="2" style="2" customWidth="1"/>
    <col min="2794" max="2816" width="0.85546875" style="2"/>
    <col min="2817" max="2817" width="15.28515625" style="2" customWidth="1"/>
    <col min="2818" max="2822" width="0.85546875" style="2"/>
    <col min="2823" max="2823" width="7" style="2" customWidth="1"/>
    <col min="2824" max="2829" width="0.85546875" style="2"/>
    <col min="2830" max="2830" width="10.5703125" style="2" customWidth="1"/>
    <col min="2831" max="2967" width="0.85546875" style="2"/>
    <col min="2968" max="2968" width="1.7109375" style="2" customWidth="1"/>
    <col min="2969" max="2972" width="0.85546875" style="2"/>
    <col min="2973" max="2973" width="2.7109375" style="2" bestFit="1" customWidth="1"/>
    <col min="2974" max="3036" width="0.85546875" style="2"/>
    <col min="3037" max="3037" width="2" style="2" customWidth="1"/>
    <col min="3038" max="3048" width="0.85546875" style="2"/>
    <col min="3049" max="3049" width="2" style="2" customWidth="1"/>
    <col min="3050" max="3072" width="0.85546875" style="2"/>
    <col min="3073" max="3073" width="15.28515625" style="2" customWidth="1"/>
    <col min="3074" max="3078" width="0.85546875" style="2"/>
    <col min="3079" max="3079" width="7" style="2" customWidth="1"/>
    <col min="3080" max="3085" width="0.85546875" style="2"/>
    <col min="3086" max="3086" width="10.5703125" style="2" customWidth="1"/>
    <col min="3087" max="3223" width="0.85546875" style="2"/>
    <col min="3224" max="3224" width="1.7109375" style="2" customWidth="1"/>
    <col min="3225" max="3228" width="0.85546875" style="2"/>
    <col min="3229" max="3229" width="2.7109375" style="2" bestFit="1" customWidth="1"/>
    <col min="3230" max="3292" width="0.85546875" style="2"/>
    <col min="3293" max="3293" width="2" style="2" customWidth="1"/>
    <col min="3294" max="3304" width="0.85546875" style="2"/>
    <col min="3305" max="3305" width="2" style="2" customWidth="1"/>
    <col min="3306" max="3328" width="0.85546875" style="2"/>
    <col min="3329" max="3329" width="15.28515625" style="2" customWidth="1"/>
    <col min="3330" max="3334" width="0.85546875" style="2"/>
    <col min="3335" max="3335" width="7" style="2" customWidth="1"/>
    <col min="3336" max="3341" width="0.85546875" style="2"/>
    <col min="3342" max="3342" width="10.5703125" style="2" customWidth="1"/>
    <col min="3343" max="3479" width="0.85546875" style="2"/>
    <col min="3480" max="3480" width="1.7109375" style="2" customWidth="1"/>
    <col min="3481" max="3484" width="0.85546875" style="2"/>
    <col min="3485" max="3485" width="2.7109375" style="2" bestFit="1" customWidth="1"/>
    <col min="3486" max="3548" width="0.85546875" style="2"/>
    <col min="3549" max="3549" width="2" style="2" customWidth="1"/>
    <col min="3550" max="3560" width="0.85546875" style="2"/>
    <col min="3561" max="3561" width="2" style="2" customWidth="1"/>
    <col min="3562" max="3584" width="0.85546875" style="2"/>
    <col min="3585" max="3585" width="15.28515625" style="2" customWidth="1"/>
    <col min="3586" max="3590" width="0.85546875" style="2"/>
    <col min="3591" max="3591" width="7" style="2" customWidth="1"/>
    <col min="3592" max="3597" width="0.85546875" style="2"/>
    <col min="3598" max="3598" width="10.5703125" style="2" customWidth="1"/>
    <col min="3599" max="3735" width="0.85546875" style="2"/>
    <col min="3736" max="3736" width="1.7109375" style="2" customWidth="1"/>
    <col min="3737" max="3740" width="0.85546875" style="2"/>
    <col min="3741" max="3741" width="2.7109375" style="2" bestFit="1" customWidth="1"/>
    <col min="3742" max="3804" width="0.85546875" style="2"/>
    <col min="3805" max="3805" width="2" style="2" customWidth="1"/>
    <col min="3806" max="3816" width="0.85546875" style="2"/>
    <col min="3817" max="3817" width="2" style="2" customWidth="1"/>
    <col min="3818" max="3840" width="0.85546875" style="2"/>
    <col min="3841" max="3841" width="15.28515625" style="2" customWidth="1"/>
    <col min="3842" max="3846" width="0.85546875" style="2"/>
    <col min="3847" max="3847" width="7" style="2" customWidth="1"/>
    <col min="3848" max="3853" width="0.85546875" style="2"/>
    <col min="3854" max="3854" width="10.5703125" style="2" customWidth="1"/>
    <col min="3855" max="3991" width="0.85546875" style="2"/>
    <col min="3992" max="3992" width="1.7109375" style="2" customWidth="1"/>
    <col min="3993" max="3996" width="0.85546875" style="2"/>
    <col min="3997" max="3997" width="2.7109375" style="2" bestFit="1" customWidth="1"/>
    <col min="3998" max="4060" width="0.85546875" style="2"/>
    <col min="4061" max="4061" width="2" style="2" customWidth="1"/>
    <col min="4062" max="4072" width="0.85546875" style="2"/>
    <col min="4073" max="4073" width="2" style="2" customWidth="1"/>
    <col min="4074" max="4096" width="0.85546875" style="2"/>
    <col min="4097" max="4097" width="15.28515625" style="2" customWidth="1"/>
    <col min="4098" max="4102" width="0.85546875" style="2"/>
    <col min="4103" max="4103" width="7" style="2" customWidth="1"/>
    <col min="4104" max="4109" width="0.85546875" style="2"/>
    <col min="4110" max="4110" width="10.5703125" style="2" customWidth="1"/>
    <col min="4111" max="4247" width="0.85546875" style="2"/>
    <col min="4248" max="4248" width="1.7109375" style="2" customWidth="1"/>
    <col min="4249" max="4252" width="0.85546875" style="2"/>
    <col min="4253" max="4253" width="2.7109375" style="2" bestFit="1" customWidth="1"/>
    <col min="4254" max="4316" width="0.85546875" style="2"/>
    <col min="4317" max="4317" width="2" style="2" customWidth="1"/>
    <col min="4318" max="4328" width="0.85546875" style="2"/>
    <col min="4329" max="4329" width="2" style="2" customWidth="1"/>
    <col min="4330" max="4352" width="0.85546875" style="2"/>
    <col min="4353" max="4353" width="15.28515625" style="2" customWidth="1"/>
    <col min="4354" max="4358" width="0.85546875" style="2"/>
    <col min="4359" max="4359" width="7" style="2" customWidth="1"/>
    <col min="4360" max="4365" width="0.85546875" style="2"/>
    <col min="4366" max="4366" width="10.5703125" style="2" customWidth="1"/>
    <col min="4367" max="4503" width="0.85546875" style="2"/>
    <col min="4504" max="4504" width="1.7109375" style="2" customWidth="1"/>
    <col min="4505" max="4508" width="0.85546875" style="2"/>
    <col min="4509" max="4509" width="2.7109375" style="2" bestFit="1" customWidth="1"/>
    <col min="4510" max="4572" width="0.85546875" style="2"/>
    <col min="4573" max="4573" width="2" style="2" customWidth="1"/>
    <col min="4574" max="4584" width="0.85546875" style="2"/>
    <col min="4585" max="4585" width="2" style="2" customWidth="1"/>
    <col min="4586" max="4608" width="0.85546875" style="2"/>
    <col min="4609" max="4609" width="15.28515625" style="2" customWidth="1"/>
    <col min="4610" max="4614" width="0.85546875" style="2"/>
    <col min="4615" max="4615" width="7" style="2" customWidth="1"/>
    <col min="4616" max="4621" width="0.85546875" style="2"/>
    <col min="4622" max="4622" width="10.5703125" style="2" customWidth="1"/>
    <col min="4623" max="4759" width="0.85546875" style="2"/>
    <col min="4760" max="4760" width="1.7109375" style="2" customWidth="1"/>
    <col min="4761" max="4764" width="0.85546875" style="2"/>
    <col min="4765" max="4765" width="2.7109375" style="2" bestFit="1" customWidth="1"/>
    <col min="4766" max="4828" width="0.85546875" style="2"/>
    <col min="4829" max="4829" width="2" style="2" customWidth="1"/>
    <col min="4830" max="4840" width="0.85546875" style="2"/>
    <col min="4841" max="4841" width="2" style="2" customWidth="1"/>
    <col min="4842" max="4864" width="0.85546875" style="2"/>
    <col min="4865" max="4865" width="15.28515625" style="2" customWidth="1"/>
    <col min="4866" max="4870" width="0.85546875" style="2"/>
    <col min="4871" max="4871" width="7" style="2" customWidth="1"/>
    <col min="4872" max="4877" width="0.85546875" style="2"/>
    <col min="4878" max="4878" width="10.5703125" style="2" customWidth="1"/>
    <col min="4879" max="5015" width="0.85546875" style="2"/>
    <col min="5016" max="5016" width="1.7109375" style="2" customWidth="1"/>
    <col min="5017" max="5020" width="0.85546875" style="2"/>
    <col min="5021" max="5021" width="2.7109375" style="2" bestFit="1" customWidth="1"/>
    <col min="5022" max="5084" width="0.85546875" style="2"/>
    <col min="5085" max="5085" width="2" style="2" customWidth="1"/>
    <col min="5086" max="5096" width="0.85546875" style="2"/>
    <col min="5097" max="5097" width="2" style="2" customWidth="1"/>
    <col min="5098" max="5120" width="0.85546875" style="2"/>
    <col min="5121" max="5121" width="15.28515625" style="2" customWidth="1"/>
    <col min="5122" max="5126" width="0.85546875" style="2"/>
    <col min="5127" max="5127" width="7" style="2" customWidth="1"/>
    <col min="5128" max="5133" width="0.85546875" style="2"/>
    <col min="5134" max="5134" width="10.5703125" style="2" customWidth="1"/>
    <col min="5135" max="5271" width="0.85546875" style="2"/>
    <col min="5272" max="5272" width="1.7109375" style="2" customWidth="1"/>
    <col min="5273" max="5276" width="0.85546875" style="2"/>
    <col min="5277" max="5277" width="2.7109375" style="2" bestFit="1" customWidth="1"/>
    <col min="5278" max="5340" width="0.85546875" style="2"/>
    <col min="5341" max="5341" width="2" style="2" customWidth="1"/>
    <col min="5342" max="5352" width="0.85546875" style="2"/>
    <col min="5353" max="5353" width="2" style="2" customWidth="1"/>
    <col min="5354" max="5376" width="0.85546875" style="2"/>
    <col min="5377" max="5377" width="15.28515625" style="2" customWidth="1"/>
    <col min="5378" max="5382" width="0.85546875" style="2"/>
    <col min="5383" max="5383" width="7" style="2" customWidth="1"/>
    <col min="5384" max="5389" width="0.85546875" style="2"/>
    <col min="5390" max="5390" width="10.5703125" style="2" customWidth="1"/>
    <col min="5391" max="5527" width="0.85546875" style="2"/>
    <col min="5528" max="5528" width="1.7109375" style="2" customWidth="1"/>
    <col min="5529" max="5532" width="0.85546875" style="2"/>
    <col min="5533" max="5533" width="2.7109375" style="2" bestFit="1" customWidth="1"/>
    <col min="5534" max="5596" width="0.85546875" style="2"/>
    <col min="5597" max="5597" width="2" style="2" customWidth="1"/>
    <col min="5598" max="5608" width="0.85546875" style="2"/>
    <col min="5609" max="5609" width="2" style="2" customWidth="1"/>
    <col min="5610" max="5632" width="0.85546875" style="2"/>
    <col min="5633" max="5633" width="15.28515625" style="2" customWidth="1"/>
    <col min="5634" max="5638" width="0.85546875" style="2"/>
    <col min="5639" max="5639" width="7" style="2" customWidth="1"/>
    <col min="5640" max="5645" width="0.85546875" style="2"/>
    <col min="5646" max="5646" width="10.5703125" style="2" customWidth="1"/>
    <col min="5647" max="5783" width="0.85546875" style="2"/>
    <col min="5784" max="5784" width="1.7109375" style="2" customWidth="1"/>
    <col min="5785" max="5788" width="0.85546875" style="2"/>
    <col min="5789" max="5789" width="2.7109375" style="2" bestFit="1" customWidth="1"/>
    <col min="5790" max="5852" width="0.85546875" style="2"/>
    <col min="5853" max="5853" width="2" style="2" customWidth="1"/>
    <col min="5854" max="5864" width="0.85546875" style="2"/>
    <col min="5865" max="5865" width="2" style="2" customWidth="1"/>
    <col min="5866" max="5888" width="0.85546875" style="2"/>
    <col min="5889" max="5889" width="15.28515625" style="2" customWidth="1"/>
    <col min="5890" max="5894" width="0.85546875" style="2"/>
    <col min="5895" max="5895" width="7" style="2" customWidth="1"/>
    <col min="5896" max="5901" width="0.85546875" style="2"/>
    <col min="5902" max="5902" width="10.5703125" style="2" customWidth="1"/>
    <col min="5903" max="6039" width="0.85546875" style="2"/>
    <col min="6040" max="6040" width="1.7109375" style="2" customWidth="1"/>
    <col min="6041" max="6044" width="0.85546875" style="2"/>
    <col min="6045" max="6045" width="2.7109375" style="2" bestFit="1" customWidth="1"/>
    <col min="6046" max="6108" width="0.85546875" style="2"/>
    <col min="6109" max="6109" width="2" style="2" customWidth="1"/>
    <col min="6110" max="6120" width="0.85546875" style="2"/>
    <col min="6121" max="6121" width="2" style="2" customWidth="1"/>
    <col min="6122" max="6144" width="0.85546875" style="2"/>
    <col min="6145" max="6145" width="15.28515625" style="2" customWidth="1"/>
    <col min="6146" max="6150" width="0.85546875" style="2"/>
    <col min="6151" max="6151" width="7" style="2" customWidth="1"/>
    <col min="6152" max="6157" width="0.85546875" style="2"/>
    <col min="6158" max="6158" width="10.5703125" style="2" customWidth="1"/>
    <col min="6159" max="6295" width="0.85546875" style="2"/>
    <col min="6296" max="6296" width="1.7109375" style="2" customWidth="1"/>
    <col min="6297" max="6300" width="0.85546875" style="2"/>
    <col min="6301" max="6301" width="2.7109375" style="2" bestFit="1" customWidth="1"/>
    <col min="6302" max="6364" width="0.85546875" style="2"/>
    <col min="6365" max="6365" width="2" style="2" customWidth="1"/>
    <col min="6366" max="6376" width="0.85546875" style="2"/>
    <col min="6377" max="6377" width="2" style="2" customWidth="1"/>
    <col min="6378" max="6400" width="0.85546875" style="2"/>
    <col min="6401" max="6401" width="15.28515625" style="2" customWidth="1"/>
    <col min="6402" max="6406" width="0.85546875" style="2"/>
    <col min="6407" max="6407" width="7" style="2" customWidth="1"/>
    <col min="6408" max="6413" width="0.85546875" style="2"/>
    <col min="6414" max="6414" width="10.5703125" style="2" customWidth="1"/>
    <col min="6415" max="6551" width="0.85546875" style="2"/>
    <col min="6552" max="6552" width="1.7109375" style="2" customWidth="1"/>
    <col min="6553" max="6556" width="0.85546875" style="2"/>
    <col min="6557" max="6557" width="2.7109375" style="2" bestFit="1" customWidth="1"/>
    <col min="6558" max="6620" width="0.85546875" style="2"/>
    <col min="6621" max="6621" width="2" style="2" customWidth="1"/>
    <col min="6622" max="6632" width="0.85546875" style="2"/>
    <col min="6633" max="6633" width="2" style="2" customWidth="1"/>
    <col min="6634" max="6656" width="0.85546875" style="2"/>
    <col min="6657" max="6657" width="15.28515625" style="2" customWidth="1"/>
    <col min="6658" max="6662" width="0.85546875" style="2"/>
    <col min="6663" max="6663" width="7" style="2" customWidth="1"/>
    <col min="6664" max="6669" width="0.85546875" style="2"/>
    <col min="6670" max="6670" width="10.5703125" style="2" customWidth="1"/>
    <col min="6671" max="6807" width="0.85546875" style="2"/>
    <col min="6808" max="6808" width="1.7109375" style="2" customWidth="1"/>
    <col min="6809" max="6812" width="0.85546875" style="2"/>
    <col min="6813" max="6813" width="2.7109375" style="2" bestFit="1" customWidth="1"/>
    <col min="6814" max="6876" width="0.85546875" style="2"/>
    <col min="6877" max="6877" width="2" style="2" customWidth="1"/>
    <col min="6878" max="6888" width="0.85546875" style="2"/>
    <col min="6889" max="6889" width="2" style="2" customWidth="1"/>
    <col min="6890" max="6912" width="0.85546875" style="2"/>
    <col min="6913" max="6913" width="15.28515625" style="2" customWidth="1"/>
    <col min="6914" max="6918" width="0.85546875" style="2"/>
    <col min="6919" max="6919" width="7" style="2" customWidth="1"/>
    <col min="6920" max="6925" width="0.85546875" style="2"/>
    <col min="6926" max="6926" width="10.5703125" style="2" customWidth="1"/>
    <col min="6927" max="7063" width="0.85546875" style="2"/>
    <col min="7064" max="7064" width="1.7109375" style="2" customWidth="1"/>
    <col min="7065" max="7068" width="0.85546875" style="2"/>
    <col min="7069" max="7069" width="2.7109375" style="2" bestFit="1" customWidth="1"/>
    <col min="7070" max="7132" width="0.85546875" style="2"/>
    <col min="7133" max="7133" width="2" style="2" customWidth="1"/>
    <col min="7134" max="7144" width="0.85546875" style="2"/>
    <col min="7145" max="7145" width="2" style="2" customWidth="1"/>
    <col min="7146" max="7168" width="0.85546875" style="2"/>
    <col min="7169" max="7169" width="15.28515625" style="2" customWidth="1"/>
    <col min="7170" max="7174" width="0.85546875" style="2"/>
    <col min="7175" max="7175" width="7" style="2" customWidth="1"/>
    <col min="7176" max="7181" width="0.85546875" style="2"/>
    <col min="7182" max="7182" width="10.5703125" style="2" customWidth="1"/>
    <col min="7183" max="7319" width="0.85546875" style="2"/>
    <col min="7320" max="7320" width="1.7109375" style="2" customWidth="1"/>
    <col min="7321" max="7324" width="0.85546875" style="2"/>
    <col min="7325" max="7325" width="2.7109375" style="2" bestFit="1" customWidth="1"/>
    <col min="7326" max="7388" width="0.85546875" style="2"/>
    <col min="7389" max="7389" width="2" style="2" customWidth="1"/>
    <col min="7390" max="7400" width="0.85546875" style="2"/>
    <col min="7401" max="7401" width="2" style="2" customWidth="1"/>
    <col min="7402" max="7424" width="0.85546875" style="2"/>
    <col min="7425" max="7425" width="15.28515625" style="2" customWidth="1"/>
    <col min="7426" max="7430" width="0.85546875" style="2"/>
    <col min="7431" max="7431" width="7" style="2" customWidth="1"/>
    <col min="7432" max="7437" width="0.85546875" style="2"/>
    <col min="7438" max="7438" width="10.5703125" style="2" customWidth="1"/>
    <col min="7439" max="7575" width="0.85546875" style="2"/>
    <col min="7576" max="7576" width="1.7109375" style="2" customWidth="1"/>
    <col min="7577" max="7580" width="0.85546875" style="2"/>
    <col min="7581" max="7581" width="2.7109375" style="2" bestFit="1" customWidth="1"/>
    <col min="7582" max="7644" width="0.85546875" style="2"/>
    <col min="7645" max="7645" width="2" style="2" customWidth="1"/>
    <col min="7646" max="7656" width="0.85546875" style="2"/>
    <col min="7657" max="7657" width="2" style="2" customWidth="1"/>
    <col min="7658" max="7680" width="0.85546875" style="2"/>
    <col min="7681" max="7681" width="15.28515625" style="2" customWidth="1"/>
    <col min="7682" max="7686" width="0.85546875" style="2"/>
    <col min="7687" max="7687" width="7" style="2" customWidth="1"/>
    <col min="7688" max="7693" width="0.85546875" style="2"/>
    <col min="7694" max="7694" width="10.5703125" style="2" customWidth="1"/>
    <col min="7695" max="7831" width="0.85546875" style="2"/>
    <col min="7832" max="7832" width="1.7109375" style="2" customWidth="1"/>
    <col min="7833" max="7836" width="0.85546875" style="2"/>
    <col min="7837" max="7837" width="2.7109375" style="2" bestFit="1" customWidth="1"/>
    <col min="7838" max="7900" width="0.85546875" style="2"/>
    <col min="7901" max="7901" width="2" style="2" customWidth="1"/>
    <col min="7902" max="7912" width="0.85546875" style="2"/>
    <col min="7913" max="7913" width="2" style="2" customWidth="1"/>
    <col min="7914" max="7936" width="0.85546875" style="2"/>
    <col min="7937" max="7937" width="15.28515625" style="2" customWidth="1"/>
    <col min="7938" max="7942" width="0.85546875" style="2"/>
    <col min="7943" max="7943" width="7" style="2" customWidth="1"/>
    <col min="7944" max="7949" width="0.85546875" style="2"/>
    <col min="7950" max="7950" width="10.5703125" style="2" customWidth="1"/>
    <col min="7951" max="8087" width="0.85546875" style="2"/>
    <col min="8088" max="8088" width="1.7109375" style="2" customWidth="1"/>
    <col min="8089" max="8092" width="0.85546875" style="2"/>
    <col min="8093" max="8093" width="2.7109375" style="2" bestFit="1" customWidth="1"/>
    <col min="8094" max="8156" width="0.85546875" style="2"/>
    <col min="8157" max="8157" width="2" style="2" customWidth="1"/>
    <col min="8158" max="8168" width="0.85546875" style="2"/>
    <col min="8169" max="8169" width="2" style="2" customWidth="1"/>
    <col min="8170" max="8192" width="0.85546875" style="2"/>
    <col min="8193" max="8193" width="15.28515625" style="2" customWidth="1"/>
    <col min="8194" max="8198" width="0.85546875" style="2"/>
    <col min="8199" max="8199" width="7" style="2" customWidth="1"/>
    <col min="8200" max="8205" width="0.85546875" style="2"/>
    <col min="8206" max="8206" width="10.5703125" style="2" customWidth="1"/>
    <col min="8207" max="8343" width="0.85546875" style="2"/>
    <col min="8344" max="8344" width="1.7109375" style="2" customWidth="1"/>
    <col min="8345" max="8348" width="0.85546875" style="2"/>
    <col min="8349" max="8349" width="2.7109375" style="2" bestFit="1" customWidth="1"/>
    <col min="8350" max="8412" width="0.85546875" style="2"/>
    <col min="8413" max="8413" width="2" style="2" customWidth="1"/>
    <col min="8414" max="8424" width="0.85546875" style="2"/>
    <col min="8425" max="8425" width="2" style="2" customWidth="1"/>
    <col min="8426" max="8448" width="0.85546875" style="2"/>
    <col min="8449" max="8449" width="15.28515625" style="2" customWidth="1"/>
    <col min="8450" max="8454" width="0.85546875" style="2"/>
    <col min="8455" max="8455" width="7" style="2" customWidth="1"/>
    <col min="8456" max="8461" width="0.85546875" style="2"/>
    <col min="8462" max="8462" width="10.5703125" style="2" customWidth="1"/>
    <col min="8463" max="8599" width="0.85546875" style="2"/>
    <col min="8600" max="8600" width="1.7109375" style="2" customWidth="1"/>
    <col min="8601" max="8604" width="0.85546875" style="2"/>
    <col min="8605" max="8605" width="2.7109375" style="2" bestFit="1" customWidth="1"/>
    <col min="8606" max="8668" width="0.85546875" style="2"/>
    <col min="8669" max="8669" width="2" style="2" customWidth="1"/>
    <col min="8670" max="8680" width="0.85546875" style="2"/>
    <col min="8681" max="8681" width="2" style="2" customWidth="1"/>
    <col min="8682" max="8704" width="0.85546875" style="2"/>
    <col min="8705" max="8705" width="15.28515625" style="2" customWidth="1"/>
    <col min="8706" max="8710" width="0.85546875" style="2"/>
    <col min="8711" max="8711" width="7" style="2" customWidth="1"/>
    <col min="8712" max="8717" width="0.85546875" style="2"/>
    <col min="8718" max="8718" width="10.5703125" style="2" customWidth="1"/>
    <col min="8719" max="8855" width="0.85546875" style="2"/>
    <col min="8856" max="8856" width="1.7109375" style="2" customWidth="1"/>
    <col min="8857" max="8860" width="0.85546875" style="2"/>
    <col min="8861" max="8861" width="2.7109375" style="2" bestFit="1" customWidth="1"/>
    <col min="8862" max="8924" width="0.85546875" style="2"/>
    <col min="8925" max="8925" width="2" style="2" customWidth="1"/>
    <col min="8926" max="8936" width="0.85546875" style="2"/>
    <col min="8937" max="8937" width="2" style="2" customWidth="1"/>
    <col min="8938" max="8960" width="0.85546875" style="2"/>
    <col min="8961" max="8961" width="15.28515625" style="2" customWidth="1"/>
    <col min="8962" max="8966" width="0.85546875" style="2"/>
    <col min="8967" max="8967" width="7" style="2" customWidth="1"/>
    <col min="8968" max="8973" width="0.85546875" style="2"/>
    <col min="8974" max="8974" width="10.5703125" style="2" customWidth="1"/>
    <col min="8975" max="9111" width="0.85546875" style="2"/>
    <col min="9112" max="9112" width="1.7109375" style="2" customWidth="1"/>
    <col min="9113" max="9116" width="0.85546875" style="2"/>
    <col min="9117" max="9117" width="2.7109375" style="2" bestFit="1" customWidth="1"/>
    <col min="9118" max="9180" width="0.85546875" style="2"/>
    <col min="9181" max="9181" width="2" style="2" customWidth="1"/>
    <col min="9182" max="9192" width="0.85546875" style="2"/>
    <col min="9193" max="9193" width="2" style="2" customWidth="1"/>
    <col min="9194" max="9216" width="0.85546875" style="2"/>
    <col min="9217" max="9217" width="15.28515625" style="2" customWidth="1"/>
    <col min="9218" max="9222" width="0.85546875" style="2"/>
    <col min="9223" max="9223" width="7" style="2" customWidth="1"/>
    <col min="9224" max="9229" width="0.85546875" style="2"/>
    <col min="9230" max="9230" width="10.5703125" style="2" customWidth="1"/>
    <col min="9231" max="9367" width="0.85546875" style="2"/>
    <col min="9368" max="9368" width="1.7109375" style="2" customWidth="1"/>
    <col min="9369" max="9372" width="0.85546875" style="2"/>
    <col min="9373" max="9373" width="2.7109375" style="2" bestFit="1" customWidth="1"/>
    <col min="9374" max="9436" width="0.85546875" style="2"/>
    <col min="9437" max="9437" width="2" style="2" customWidth="1"/>
    <col min="9438" max="9448" width="0.85546875" style="2"/>
    <col min="9449" max="9449" width="2" style="2" customWidth="1"/>
    <col min="9450" max="9472" width="0.85546875" style="2"/>
    <col min="9473" max="9473" width="15.28515625" style="2" customWidth="1"/>
    <col min="9474" max="9478" width="0.85546875" style="2"/>
    <col min="9479" max="9479" width="7" style="2" customWidth="1"/>
    <col min="9480" max="9485" width="0.85546875" style="2"/>
    <col min="9486" max="9486" width="10.5703125" style="2" customWidth="1"/>
    <col min="9487" max="9623" width="0.85546875" style="2"/>
    <col min="9624" max="9624" width="1.7109375" style="2" customWidth="1"/>
    <col min="9625" max="9628" width="0.85546875" style="2"/>
    <col min="9629" max="9629" width="2.7109375" style="2" bestFit="1" customWidth="1"/>
    <col min="9630" max="9692" width="0.85546875" style="2"/>
    <col min="9693" max="9693" width="2" style="2" customWidth="1"/>
    <col min="9694" max="9704" width="0.85546875" style="2"/>
    <col min="9705" max="9705" width="2" style="2" customWidth="1"/>
    <col min="9706" max="9728" width="0.85546875" style="2"/>
    <col min="9729" max="9729" width="15.28515625" style="2" customWidth="1"/>
    <col min="9730" max="9734" width="0.85546875" style="2"/>
    <col min="9735" max="9735" width="7" style="2" customWidth="1"/>
    <col min="9736" max="9741" width="0.85546875" style="2"/>
    <col min="9742" max="9742" width="10.5703125" style="2" customWidth="1"/>
    <col min="9743" max="9879" width="0.85546875" style="2"/>
    <col min="9880" max="9880" width="1.7109375" style="2" customWidth="1"/>
    <col min="9881" max="9884" width="0.85546875" style="2"/>
    <col min="9885" max="9885" width="2.7109375" style="2" bestFit="1" customWidth="1"/>
    <col min="9886" max="9948" width="0.85546875" style="2"/>
    <col min="9949" max="9949" width="2" style="2" customWidth="1"/>
    <col min="9950" max="9960" width="0.85546875" style="2"/>
    <col min="9961" max="9961" width="2" style="2" customWidth="1"/>
    <col min="9962" max="9984" width="0.85546875" style="2"/>
    <col min="9985" max="9985" width="15.28515625" style="2" customWidth="1"/>
    <col min="9986" max="9990" width="0.85546875" style="2"/>
    <col min="9991" max="9991" width="7" style="2" customWidth="1"/>
    <col min="9992" max="9997" width="0.85546875" style="2"/>
    <col min="9998" max="9998" width="10.5703125" style="2" customWidth="1"/>
    <col min="9999" max="10135" width="0.85546875" style="2"/>
    <col min="10136" max="10136" width="1.7109375" style="2" customWidth="1"/>
    <col min="10137" max="10140" width="0.85546875" style="2"/>
    <col min="10141" max="10141" width="2.7109375" style="2" bestFit="1" customWidth="1"/>
    <col min="10142" max="10204" width="0.85546875" style="2"/>
    <col min="10205" max="10205" width="2" style="2" customWidth="1"/>
    <col min="10206" max="10216" width="0.85546875" style="2"/>
    <col min="10217" max="10217" width="2" style="2" customWidth="1"/>
    <col min="10218" max="10240" width="0.85546875" style="2"/>
    <col min="10241" max="10241" width="15.28515625" style="2" customWidth="1"/>
    <col min="10242" max="10246" width="0.85546875" style="2"/>
    <col min="10247" max="10247" width="7" style="2" customWidth="1"/>
    <col min="10248" max="10253" width="0.85546875" style="2"/>
    <col min="10254" max="10254" width="10.5703125" style="2" customWidth="1"/>
    <col min="10255" max="10391" width="0.85546875" style="2"/>
    <col min="10392" max="10392" width="1.7109375" style="2" customWidth="1"/>
    <col min="10393" max="10396" width="0.85546875" style="2"/>
    <col min="10397" max="10397" width="2.7109375" style="2" bestFit="1" customWidth="1"/>
    <col min="10398" max="10460" width="0.85546875" style="2"/>
    <col min="10461" max="10461" width="2" style="2" customWidth="1"/>
    <col min="10462" max="10472" width="0.85546875" style="2"/>
    <col min="10473" max="10473" width="2" style="2" customWidth="1"/>
    <col min="10474" max="10496" width="0.85546875" style="2"/>
    <col min="10497" max="10497" width="15.28515625" style="2" customWidth="1"/>
    <col min="10498" max="10502" width="0.85546875" style="2"/>
    <col min="10503" max="10503" width="7" style="2" customWidth="1"/>
    <col min="10504" max="10509" width="0.85546875" style="2"/>
    <col min="10510" max="10510" width="10.5703125" style="2" customWidth="1"/>
    <col min="10511" max="10647" width="0.85546875" style="2"/>
    <col min="10648" max="10648" width="1.7109375" style="2" customWidth="1"/>
    <col min="10649" max="10652" width="0.85546875" style="2"/>
    <col min="10653" max="10653" width="2.7109375" style="2" bestFit="1" customWidth="1"/>
    <col min="10654" max="10716" width="0.85546875" style="2"/>
    <col min="10717" max="10717" width="2" style="2" customWidth="1"/>
    <col min="10718" max="10728" width="0.85546875" style="2"/>
    <col min="10729" max="10729" width="2" style="2" customWidth="1"/>
    <col min="10730" max="10752" width="0.85546875" style="2"/>
    <col min="10753" max="10753" width="15.28515625" style="2" customWidth="1"/>
    <col min="10754" max="10758" width="0.85546875" style="2"/>
    <col min="10759" max="10759" width="7" style="2" customWidth="1"/>
    <col min="10760" max="10765" width="0.85546875" style="2"/>
    <col min="10766" max="10766" width="10.5703125" style="2" customWidth="1"/>
    <col min="10767" max="10903" width="0.85546875" style="2"/>
    <col min="10904" max="10904" width="1.7109375" style="2" customWidth="1"/>
    <col min="10905" max="10908" width="0.85546875" style="2"/>
    <col min="10909" max="10909" width="2.7109375" style="2" bestFit="1" customWidth="1"/>
    <col min="10910" max="10972" width="0.85546875" style="2"/>
    <col min="10973" max="10973" width="2" style="2" customWidth="1"/>
    <col min="10974" max="10984" width="0.85546875" style="2"/>
    <col min="10985" max="10985" width="2" style="2" customWidth="1"/>
    <col min="10986" max="11008" width="0.85546875" style="2"/>
    <col min="11009" max="11009" width="15.28515625" style="2" customWidth="1"/>
    <col min="11010" max="11014" width="0.85546875" style="2"/>
    <col min="11015" max="11015" width="7" style="2" customWidth="1"/>
    <col min="11016" max="11021" width="0.85546875" style="2"/>
    <col min="11022" max="11022" width="10.5703125" style="2" customWidth="1"/>
    <col min="11023" max="11159" width="0.85546875" style="2"/>
    <col min="11160" max="11160" width="1.7109375" style="2" customWidth="1"/>
    <col min="11161" max="11164" width="0.85546875" style="2"/>
    <col min="11165" max="11165" width="2.7109375" style="2" bestFit="1" customWidth="1"/>
    <col min="11166" max="11228" width="0.85546875" style="2"/>
    <col min="11229" max="11229" width="2" style="2" customWidth="1"/>
    <col min="11230" max="11240" width="0.85546875" style="2"/>
    <col min="11241" max="11241" width="2" style="2" customWidth="1"/>
    <col min="11242" max="11264" width="0.85546875" style="2"/>
    <col min="11265" max="11265" width="15.28515625" style="2" customWidth="1"/>
    <col min="11266" max="11270" width="0.85546875" style="2"/>
    <col min="11271" max="11271" width="7" style="2" customWidth="1"/>
    <col min="11272" max="11277" width="0.85546875" style="2"/>
    <col min="11278" max="11278" width="10.5703125" style="2" customWidth="1"/>
    <col min="11279" max="11415" width="0.85546875" style="2"/>
    <col min="11416" max="11416" width="1.7109375" style="2" customWidth="1"/>
    <col min="11417" max="11420" width="0.85546875" style="2"/>
    <col min="11421" max="11421" width="2.7109375" style="2" bestFit="1" customWidth="1"/>
    <col min="11422" max="11484" width="0.85546875" style="2"/>
    <col min="11485" max="11485" width="2" style="2" customWidth="1"/>
    <col min="11486" max="11496" width="0.85546875" style="2"/>
    <col min="11497" max="11497" width="2" style="2" customWidth="1"/>
    <col min="11498" max="11520" width="0.85546875" style="2"/>
    <col min="11521" max="11521" width="15.28515625" style="2" customWidth="1"/>
    <col min="11522" max="11526" width="0.85546875" style="2"/>
    <col min="11527" max="11527" width="7" style="2" customWidth="1"/>
    <col min="11528" max="11533" width="0.85546875" style="2"/>
    <col min="11534" max="11534" width="10.5703125" style="2" customWidth="1"/>
    <col min="11535" max="11671" width="0.85546875" style="2"/>
    <col min="11672" max="11672" width="1.7109375" style="2" customWidth="1"/>
    <col min="11673" max="11676" width="0.85546875" style="2"/>
    <col min="11677" max="11677" width="2.7109375" style="2" bestFit="1" customWidth="1"/>
    <col min="11678" max="11740" width="0.85546875" style="2"/>
    <col min="11741" max="11741" width="2" style="2" customWidth="1"/>
    <col min="11742" max="11752" width="0.85546875" style="2"/>
    <col min="11753" max="11753" width="2" style="2" customWidth="1"/>
    <col min="11754" max="11776" width="0.85546875" style="2"/>
    <col min="11777" max="11777" width="15.28515625" style="2" customWidth="1"/>
    <col min="11778" max="11782" width="0.85546875" style="2"/>
    <col min="11783" max="11783" width="7" style="2" customWidth="1"/>
    <col min="11784" max="11789" width="0.85546875" style="2"/>
    <col min="11790" max="11790" width="10.5703125" style="2" customWidth="1"/>
    <col min="11791" max="11927" width="0.85546875" style="2"/>
    <col min="11928" max="11928" width="1.7109375" style="2" customWidth="1"/>
    <col min="11929" max="11932" width="0.85546875" style="2"/>
    <col min="11933" max="11933" width="2.7109375" style="2" bestFit="1" customWidth="1"/>
    <col min="11934" max="11996" width="0.85546875" style="2"/>
    <col min="11997" max="11997" width="2" style="2" customWidth="1"/>
    <col min="11998" max="12008" width="0.85546875" style="2"/>
    <col min="12009" max="12009" width="2" style="2" customWidth="1"/>
    <col min="12010" max="12032" width="0.85546875" style="2"/>
    <col min="12033" max="12033" width="15.28515625" style="2" customWidth="1"/>
    <col min="12034" max="12038" width="0.85546875" style="2"/>
    <col min="12039" max="12039" width="7" style="2" customWidth="1"/>
    <col min="12040" max="12045" width="0.85546875" style="2"/>
    <col min="12046" max="12046" width="10.5703125" style="2" customWidth="1"/>
    <col min="12047" max="12183" width="0.85546875" style="2"/>
    <col min="12184" max="12184" width="1.7109375" style="2" customWidth="1"/>
    <col min="12185" max="12188" width="0.85546875" style="2"/>
    <col min="12189" max="12189" width="2.7109375" style="2" bestFit="1" customWidth="1"/>
    <col min="12190" max="12252" width="0.85546875" style="2"/>
    <col min="12253" max="12253" width="2" style="2" customWidth="1"/>
    <col min="12254" max="12264" width="0.85546875" style="2"/>
    <col min="12265" max="12265" width="2" style="2" customWidth="1"/>
    <col min="12266" max="12288" width="0.85546875" style="2"/>
    <col min="12289" max="12289" width="15.28515625" style="2" customWidth="1"/>
    <col min="12290" max="12294" width="0.85546875" style="2"/>
    <col min="12295" max="12295" width="7" style="2" customWidth="1"/>
    <col min="12296" max="12301" width="0.85546875" style="2"/>
    <col min="12302" max="12302" width="10.5703125" style="2" customWidth="1"/>
    <col min="12303" max="12439" width="0.85546875" style="2"/>
    <col min="12440" max="12440" width="1.7109375" style="2" customWidth="1"/>
    <col min="12441" max="12444" width="0.85546875" style="2"/>
    <col min="12445" max="12445" width="2.7109375" style="2" bestFit="1" customWidth="1"/>
    <col min="12446" max="12508" width="0.85546875" style="2"/>
    <col min="12509" max="12509" width="2" style="2" customWidth="1"/>
    <col min="12510" max="12520" width="0.85546875" style="2"/>
    <col min="12521" max="12521" width="2" style="2" customWidth="1"/>
    <col min="12522" max="12544" width="0.85546875" style="2"/>
    <col min="12545" max="12545" width="15.28515625" style="2" customWidth="1"/>
    <col min="12546" max="12550" width="0.85546875" style="2"/>
    <col min="12551" max="12551" width="7" style="2" customWidth="1"/>
    <col min="12552" max="12557" width="0.85546875" style="2"/>
    <col min="12558" max="12558" width="10.5703125" style="2" customWidth="1"/>
    <col min="12559" max="12695" width="0.85546875" style="2"/>
    <col min="12696" max="12696" width="1.7109375" style="2" customWidth="1"/>
    <col min="12697" max="12700" width="0.85546875" style="2"/>
    <col min="12701" max="12701" width="2.7109375" style="2" bestFit="1" customWidth="1"/>
    <col min="12702" max="12764" width="0.85546875" style="2"/>
    <col min="12765" max="12765" width="2" style="2" customWidth="1"/>
    <col min="12766" max="12776" width="0.85546875" style="2"/>
    <col min="12777" max="12777" width="2" style="2" customWidth="1"/>
    <col min="12778" max="12800" width="0.85546875" style="2"/>
    <col min="12801" max="12801" width="15.28515625" style="2" customWidth="1"/>
    <col min="12802" max="12806" width="0.85546875" style="2"/>
    <col min="12807" max="12807" width="7" style="2" customWidth="1"/>
    <col min="12808" max="12813" width="0.85546875" style="2"/>
    <col min="12814" max="12814" width="10.5703125" style="2" customWidth="1"/>
    <col min="12815" max="12951" width="0.85546875" style="2"/>
    <col min="12952" max="12952" width="1.7109375" style="2" customWidth="1"/>
    <col min="12953" max="12956" width="0.85546875" style="2"/>
    <col min="12957" max="12957" width="2.7109375" style="2" bestFit="1" customWidth="1"/>
    <col min="12958" max="13020" width="0.85546875" style="2"/>
    <col min="13021" max="13021" width="2" style="2" customWidth="1"/>
    <col min="13022" max="13032" width="0.85546875" style="2"/>
    <col min="13033" max="13033" width="2" style="2" customWidth="1"/>
    <col min="13034" max="13056" width="0.85546875" style="2"/>
    <col min="13057" max="13057" width="15.28515625" style="2" customWidth="1"/>
    <col min="13058" max="13062" width="0.85546875" style="2"/>
    <col min="13063" max="13063" width="7" style="2" customWidth="1"/>
    <col min="13064" max="13069" width="0.85546875" style="2"/>
    <col min="13070" max="13070" width="10.5703125" style="2" customWidth="1"/>
    <col min="13071" max="13207" width="0.85546875" style="2"/>
    <col min="13208" max="13208" width="1.7109375" style="2" customWidth="1"/>
    <col min="13209" max="13212" width="0.85546875" style="2"/>
    <col min="13213" max="13213" width="2.7109375" style="2" bestFit="1" customWidth="1"/>
    <col min="13214" max="13276" width="0.85546875" style="2"/>
    <col min="13277" max="13277" width="2" style="2" customWidth="1"/>
    <col min="13278" max="13288" width="0.85546875" style="2"/>
    <col min="13289" max="13289" width="2" style="2" customWidth="1"/>
    <col min="13290" max="13312" width="0.85546875" style="2"/>
    <col min="13313" max="13313" width="15.28515625" style="2" customWidth="1"/>
    <col min="13314" max="13318" width="0.85546875" style="2"/>
    <col min="13319" max="13319" width="7" style="2" customWidth="1"/>
    <col min="13320" max="13325" width="0.85546875" style="2"/>
    <col min="13326" max="13326" width="10.5703125" style="2" customWidth="1"/>
    <col min="13327" max="13463" width="0.85546875" style="2"/>
    <col min="13464" max="13464" width="1.7109375" style="2" customWidth="1"/>
    <col min="13465" max="13468" width="0.85546875" style="2"/>
    <col min="13469" max="13469" width="2.7109375" style="2" bestFit="1" customWidth="1"/>
    <col min="13470" max="13532" width="0.85546875" style="2"/>
    <col min="13533" max="13533" width="2" style="2" customWidth="1"/>
    <col min="13534" max="13544" width="0.85546875" style="2"/>
    <col min="13545" max="13545" width="2" style="2" customWidth="1"/>
    <col min="13546" max="13568" width="0.85546875" style="2"/>
    <col min="13569" max="13569" width="15.28515625" style="2" customWidth="1"/>
    <col min="13570" max="13574" width="0.85546875" style="2"/>
    <col min="13575" max="13575" width="7" style="2" customWidth="1"/>
    <col min="13576" max="13581" width="0.85546875" style="2"/>
    <col min="13582" max="13582" width="10.5703125" style="2" customWidth="1"/>
    <col min="13583" max="13719" width="0.85546875" style="2"/>
    <col min="13720" max="13720" width="1.7109375" style="2" customWidth="1"/>
    <col min="13721" max="13724" width="0.85546875" style="2"/>
    <col min="13725" max="13725" width="2.7109375" style="2" bestFit="1" customWidth="1"/>
    <col min="13726" max="13788" width="0.85546875" style="2"/>
    <col min="13789" max="13789" width="2" style="2" customWidth="1"/>
    <col min="13790" max="13800" width="0.85546875" style="2"/>
    <col min="13801" max="13801" width="2" style="2" customWidth="1"/>
    <col min="13802" max="13824" width="0.85546875" style="2"/>
    <col min="13825" max="13825" width="15.28515625" style="2" customWidth="1"/>
    <col min="13826" max="13830" width="0.85546875" style="2"/>
    <col min="13831" max="13831" width="7" style="2" customWidth="1"/>
    <col min="13832" max="13837" width="0.85546875" style="2"/>
    <col min="13838" max="13838" width="10.5703125" style="2" customWidth="1"/>
    <col min="13839" max="13975" width="0.85546875" style="2"/>
    <col min="13976" max="13976" width="1.7109375" style="2" customWidth="1"/>
    <col min="13977" max="13980" width="0.85546875" style="2"/>
    <col min="13981" max="13981" width="2.7109375" style="2" bestFit="1" customWidth="1"/>
    <col min="13982" max="14044" width="0.85546875" style="2"/>
    <col min="14045" max="14045" width="2" style="2" customWidth="1"/>
    <col min="14046" max="14056" width="0.85546875" style="2"/>
    <col min="14057" max="14057" width="2" style="2" customWidth="1"/>
    <col min="14058" max="14080" width="0.85546875" style="2"/>
    <col min="14081" max="14081" width="15.28515625" style="2" customWidth="1"/>
    <col min="14082" max="14086" width="0.85546875" style="2"/>
    <col min="14087" max="14087" width="7" style="2" customWidth="1"/>
    <col min="14088" max="14093" width="0.85546875" style="2"/>
    <col min="14094" max="14094" width="10.5703125" style="2" customWidth="1"/>
    <col min="14095" max="14231" width="0.85546875" style="2"/>
    <col min="14232" max="14232" width="1.7109375" style="2" customWidth="1"/>
    <col min="14233" max="14236" width="0.85546875" style="2"/>
    <col min="14237" max="14237" width="2.7109375" style="2" bestFit="1" customWidth="1"/>
    <col min="14238" max="14300" width="0.85546875" style="2"/>
    <col min="14301" max="14301" width="2" style="2" customWidth="1"/>
    <col min="14302" max="14312" width="0.85546875" style="2"/>
    <col min="14313" max="14313" width="2" style="2" customWidth="1"/>
    <col min="14314" max="14336" width="0.85546875" style="2"/>
    <col min="14337" max="14337" width="15.28515625" style="2" customWidth="1"/>
    <col min="14338" max="14342" width="0.85546875" style="2"/>
    <col min="14343" max="14343" width="7" style="2" customWidth="1"/>
    <col min="14344" max="14349" width="0.85546875" style="2"/>
    <col min="14350" max="14350" width="10.5703125" style="2" customWidth="1"/>
    <col min="14351" max="14487" width="0.85546875" style="2"/>
    <col min="14488" max="14488" width="1.7109375" style="2" customWidth="1"/>
    <col min="14489" max="14492" width="0.85546875" style="2"/>
    <col min="14493" max="14493" width="2.7109375" style="2" bestFit="1" customWidth="1"/>
    <col min="14494" max="14556" width="0.85546875" style="2"/>
    <col min="14557" max="14557" width="2" style="2" customWidth="1"/>
    <col min="14558" max="14568" width="0.85546875" style="2"/>
    <col min="14569" max="14569" width="2" style="2" customWidth="1"/>
    <col min="14570" max="14592" width="0.85546875" style="2"/>
    <col min="14593" max="14593" width="15.28515625" style="2" customWidth="1"/>
    <col min="14594" max="14598" width="0.85546875" style="2"/>
    <col min="14599" max="14599" width="7" style="2" customWidth="1"/>
    <col min="14600" max="14605" width="0.85546875" style="2"/>
    <col min="14606" max="14606" width="10.5703125" style="2" customWidth="1"/>
    <col min="14607" max="14743" width="0.85546875" style="2"/>
    <col min="14744" max="14744" width="1.7109375" style="2" customWidth="1"/>
    <col min="14745" max="14748" width="0.85546875" style="2"/>
    <col min="14749" max="14749" width="2.7109375" style="2" bestFit="1" customWidth="1"/>
    <col min="14750" max="14812" width="0.85546875" style="2"/>
    <col min="14813" max="14813" width="2" style="2" customWidth="1"/>
    <col min="14814" max="14824" width="0.85546875" style="2"/>
    <col min="14825" max="14825" width="2" style="2" customWidth="1"/>
    <col min="14826" max="14848" width="0.85546875" style="2"/>
    <col min="14849" max="14849" width="15.28515625" style="2" customWidth="1"/>
    <col min="14850" max="14854" width="0.85546875" style="2"/>
    <col min="14855" max="14855" width="7" style="2" customWidth="1"/>
    <col min="14856" max="14861" width="0.85546875" style="2"/>
    <col min="14862" max="14862" width="10.5703125" style="2" customWidth="1"/>
    <col min="14863" max="14999" width="0.85546875" style="2"/>
    <col min="15000" max="15000" width="1.7109375" style="2" customWidth="1"/>
    <col min="15001" max="15004" width="0.85546875" style="2"/>
    <col min="15005" max="15005" width="2.7109375" style="2" bestFit="1" customWidth="1"/>
    <col min="15006" max="15068" width="0.85546875" style="2"/>
    <col min="15069" max="15069" width="2" style="2" customWidth="1"/>
    <col min="15070" max="15080" width="0.85546875" style="2"/>
    <col min="15081" max="15081" width="2" style="2" customWidth="1"/>
    <col min="15082" max="15104" width="0.85546875" style="2"/>
    <col min="15105" max="15105" width="15.28515625" style="2" customWidth="1"/>
    <col min="15106" max="15110" width="0.85546875" style="2"/>
    <col min="15111" max="15111" width="7" style="2" customWidth="1"/>
    <col min="15112" max="15117" width="0.85546875" style="2"/>
    <col min="15118" max="15118" width="10.5703125" style="2" customWidth="1"/>
    <col min="15119" max="15255" width="0.85546875" style="2"/>
    <col min="15256" max="15256" width="1.7109375" style="2" customWidth="1"/>
    <col min="15257" max="15260" width="0.85546875" style="2"/>
    <col min="15261" max="15261" width="2.7109375" style="2" bestFit="1" customWidth="1"/>
    <col min="15262" max="15324" width="0.85546875" style="2"/>
    <col min="15325" max="15325" width="2" style="2" customWidth="1"/>
    <col min="15326" max="15336" width="0.85546875" style="2"/>
    <col min="15337" max="15337" width="2" style="2" customWidth="1"/>
    <col min="15338" max="15360" width="0.85546875" style="2"/>
    <col min="15361" max="15361" width="15.28515625" style="2" customWidth="1"/>
    <col min="15362" max="15366" width="0.85546875" style="2"/>
    <col min="15367" max="15367" width="7" style="2" customWidth="1"/>
    <col min="15368" max="15373" width="0.85546875" style="2"/>
    <col min="15374" max="15374" width="10.5703125" style="2" customWidth="1"/>
    <col min="15375" max="15511" width="0.85546875" style="2"/>
    <col min="15512" max="15512" width="1.7109375" style="2" customWidth="1"/>
    <col min="15513" max="15516" width="0.85546875" style="2"/>
    <col min="15517" max="15517" width="2.7109375" style="2" bestFit="1" customWidth="1"/>
    <col min="15518" max="15580" width="0.85546875" style="2"/>
    <col min="15581" max="15581" width="2" style="2" customWidth="1"/>
    <col min="15582" max="15592" width="0.85546875" style="2"/>
    <col min="15593" max="15593" width="2" style="2" customWidth="1"/>
    <col min="15594" max="15616" width="0.85546875" style="2"/>
    <col min="15617" max="15617" width="15.28515625" style="2" customWidth="1"/>
    <col min="15618" max="15622" width="0.85546875" style="2"/>
    <col min="15623" max="15623" width="7" style="2" customWidth="1"/>
    <col min="15624" max="15629" width="0.85546875" style="2"/>
    <col min="15630" max="15630" width="10.5703125" style="2" customWidth="1"/>
    <col min="15631" max="15767" width="0.85546875" style="2"/>
    <col min="15768" max="15768" width="1.7109375" style="2" customWidth="1"/>
    <col min="15769" max="15772" width="0.85546875" style="2"/>
    <col min="15773" max="15773" width="2.7109375" style="2" bestFit="1" customWidth="1"/>
    <col min="15774" max="15836" width="0.85546875" style="2"/>
    <col min="15837" max="15837" width="2" style="2" customWidth="1"/>
    <col min="15838" max="15848" width="0.85546875" style="2"/>
    <col min="15849" max="15849" width="2" style="2" customWidth="1"/>
    <col min="15850" max="15872" width="0.85546875" style="2"/>
    <col min="15873" max="15873" width="15.28515625" style="2" customWidth="1"/>
    <col min="15874" max="15878" width="0.85546875" style="2"/>
    <col min="15879" max="15879" width="7" style="2" customWidth="1"/>
    <col min="15880" max="15885" width="0.85546875" style="2"/>
    <col min="15886" max="15886" width="10.5703125" style="2" customWidth="1"/>
    <col min="15887" max="16023" width="0.85546875" style="2"/>
    <col min="16024" max="16024" width="1.7109375" style="2" customWidth="1"/>
    <col min="16025" max="16028" width="0.85546875" style="2"/>
    <col min="16029" max="16029" width="2.7109375" style="2" bestFit="1" customWidth="1"/>
    <col min="16030" max="16092" width="0.85546875" style="2"/>
    <col min="16093" max="16093" width="2" style="2" customWidth="1"/>
    <col min="16094" max="16104" width="0.85546875" style="2"/>
    <col min="16105" max="16105" width="2" style="2" customWidth="1"/>
    <col min="16106" max="16128" width="0.85546875" style="2"/>
    <col min="16129" max="16129" width="15.28515625" style="2" customWidth="1"/>
    <col min="16130" max="16134" width="0.85546875" style="2"/>
    <col min="16135" max="16135" width="7" style="2" customWidth="1"/>
    <col min="16136" max="16141" width="0.85546875" style="2"/>
    <col min="16142" max="16142" width="10.5703125" style="2" customWidth="1"/>
    <col min="16143" max="16384" width="0.85546875" style="2"/>
  </cols>
  <sheetData>
    <row r="1" spans="1:104" s="18" customFormat="1" ht="12" customHeight="1" x14ac:dyDescent="0.2">
      <c r="BN1" s="18" t="s">
        <v>62</v>
      </c>
    </row>
    <row r="2" spans="1:104" s="18" customFormat="1" ht="12" customHeight="1" x14ac:dyDescent="0.2">
      <c r="BN2" s="18" t="s">
        <v>63</v>
      </c>
    </row>
    <row r="3" spans="1:104" s="18" customFormat="1" ht="12" customHeight="1" x14ac:dyDescent="0.2">
      <c r="BN3" s="18" t="s">
        <v>64</v>
      </c>
    </row>
    <row r="4" spans="1:104" ht="21" customHeight="1" x14ac:dyDescent="0.25"/>
    <row r="5" spans="1:104" s="1" customFormat="1" ht="14.25" customHeight="1" x14ac:dyDescent="0.25">
      <c r="A5" s="136" t="s">
        <v>65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</row>
    <row r="6" spans="1:104" s="1" customFormat="1" ht="14.25" customHeight="1" x14ac:dyDescent="0.25">
      <c r="A6" s="136" t="s">
        <v>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</row>
    <row r="7" spans="1:104" s="1" customFormat="1" ht="14.25" customHeight="1" x14ac:dyDescent="0.25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</row>
    <row r="8" spans="1:104" s="1" customFormat="1" ht="14.25" customHeight="1" x14ac:dyDescent="0.25">
      <c r="A8" s="136" t="s">
        <v>68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</row>
    <row r="9" spans="1:104" ht="21" customHeight="1" x14ac:dyDescent="0.25"/>
    <row r="10" spans="1:104" x14ac:dyDescent="0.25">
      <c r="C10" s="52" t="s">
        <v>69</v>
      </c>
      <c r="D10" s="52"/>
      <c r="AG10" s="137" t="s">
        <v>214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</row>
    <row r="11" spans="1:104" x14ac:dyDescent="0.25">
      <c r="C11" s="52" t="s">
        <v>71</v>
      </c>
      <c r="D11" s="52"/>
      <c r="J11" s="138" t="s">
        <v>72</v>
      </c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</row>
    <row r="12" spans="1:104" x14ac:dyDescent="0.25">
      <c r="C12" s="52" t="s">
        <v>73</v>
      </c>
      <c r="D12" s="52"/>
      <c r="J12" s="139" t="s">
        <v>74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</row>
    <row r="13" spans="1:104" x14ac:dyDescent="0.25">
      <c r="C13" s="52" t="s">
        <v>75</v>
      </c>
      <c r="D13" s="52"/>
      <c r="AQ13" s="140" t="s">
        <v>196</v>
      </c>
      <c r="AR13" s="140"/>
      <c r="AS13" s="140"/>
      <c r="AT13" s="140"/>
      <c r="AU13" s="140"/>
      <c r="AV13" s="140"/>
      <c r="AW13" s="140"/>
      <c r="AX13" s="140"/>
      <c r="AY13" s="141" t="s">
        <v>77</v>
      </c>
      <c r="AZ13" s="141"/>
      <c r="BA13" s="140" t="s">
        <v>197</v>
      </c>
      <c r="BB13" s="140"/>
      <c r="BC13" s="140"/>
      <c r="BD13" s="140"/>
      <c r="BE13" s="140"/>
      <c r="BF13" s="140"/>
      <c r="BG13" s="140"/>
      <c r="BH13" s="2" t="s">
        <v>79</v>
      </c>
    </row>
    <row r="14" spans="1:104" ht="15" customHeight="1" x14ac:dyDescent="0.25"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</row>
    <row r="15" spans="1:104" s="53" customFormat="1" ht="13.5" x14ac:dyDescent="0.2">
      <c r="A15" s="143" t="s">
        <v>2</v>
      </c>
      <c r="B15" s="144"/>
      <c r="C15" s="144"/>
      <c r="D15" s="144"/>
      <c r="E15" s="144"/>
      <c r="F15" s="144"/>
      <c r="G15" s="144"/>
      <c r="H15" s="144"/>
      <c r="I15" s="145"/>
      <c r="J15" s="149" t="s">
        <v>3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3" t="s">
        <v>80</v>
      </c>
      <c r="BI15" s="144"/>
      <c r="BJ15" s="144"/>
      <c r="BK15" s="144"/>
      <c r="BL15" s="144"/>
      <c r="BM15" s="144"/>
      <c r="BN15" s="144"/>
      <c r="BO15" s="144"/>
      <c r="BP15" s="144"/>
      <c r="BQ15" s="144"/>
      <c r="BR15" s="145"/>
      <c r="BS15" s="150" t="s">
        <v>211</v>
      </c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2"/>
      <c r="CM15" s="143" t="s">
        <v>82</v>
      </c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</row>
    <row r="16" spans="1:104" s="53" customFormat="1" ht="13.5" x14ac:dyDescent="0.2">
      <c r="A16" s="146"/>
      <c r="B16" s="147"/>
      <c r="C16" s="147"/>
      <c r="D16" s="147"/>
      <c r="E16" s="147"/>
      <c r="F16" s="147"/>
      <c r="G16" s="147"/>
      <c r="H16" s="147"/>
      <c r="I16" s="148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6"/>
      <c r="BI16" s="147"/>
      <c r="BJ16" s="147"/>
      <c r="BK16" s="147"/>
      <c r="BL16" s="147"/>
      <c r="BM16" s="147"/>
      <c r="BN16" s="147"/>
      <c r="BO16" s="147"/>
      <c r="BP16" s="147"/>
      <c r="BQ16" s="147"/>
      <c r="BR16" s="148"/>
      <c r="BS16" s="150" t="s">
        <v>83</v>
      </c>
      <c r="BT16" s="151"/>
      <c r="BU16" s="151"/>
      <c r="BV16" s="151"/>
      <c r="BW16" s="151"/>
      <c r="BX16" s="151"/>
      <c r="BY16" s="151"/>
      <c r="BZ16" s="151"/>
      <c r="CA16" s="151"/>
      <c r="CB16" s="152"/>
      <c r="CC16" s="150" t="s">
        <v>84</v>
      </c>
      <c r="CD16" s="151"/>
      <c r="CE16" s="151"/>
      <c r="CF16" s="151"/>
      <c r="CG16" s="151"/>
      <c r="CH16" s="151"/>
      <c r="CI16" s="151"/>
      <c r="CJ16" s="151"/>
      <c r="CK16" s="151"/>
      <c r="CL16" s="152"/>
      <c r="CM16" s="166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</row>
    <row r="17" spans="1:104" s="53" customFormat="1" ht="15" customHeight="1" x14ac:dyDescent="0.2">
      <c r="A17" s="169" t="s">
        <v>7</v>
      </c>
      <c r="B17" s="170"/>
      <c r="C17" s="170"/>
      <c r="D17" s="170"/>
      <c r="E17" s="170"/>
      <c r="F17" s="170"/>
      <c r="G17" s="170"/>
      <c r="H17" s="170"/>
      <c r="I17" s="171"/>
      <c r="J17" s="122"/>
      <c r="K17" s="172" t="s">
        <v>85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50" t="s">
        <v>86</v>
      </c>
      <c r="BI17" s="151"/>
      <c r="BJ17" s="151"/>
      <c r="BK17" s="151"/>
      <c r="BL17" s="151"/>
      <c r="BM17" s="151"/>
      <c r="BN17" s="151"/>
      <c r="BO17" s="151"/>
      <c r="BP17" s="151"/>
      <c r="BQ17" s="151"/>
      <c r="BR17" s="152"/>
      <c r="BS17" s="150" t="s">
        <v>86</v>
      </c>
      <c r="BT17" s="151"/>
      <c r="BU17" s="151"/>
      <c r="BV17" s="151"/>
      <c r="BW17" s="151"/>
      <c r="BX17" s="151"/>
      <c r="BY17" s="151"/>
      <c r="BZ17" s="151"/>
      <c r="CA17" s="151"/>
      <c r="CB17" s="152"/>
      <c r="CC17" s="150" t="s">
        <v>86</v>
      </c>
      <c r="CD17" s="151"/>
      <c r="CE17" s="151"/>
      <c r="CF17" s="151"/>
      <c r="CG17" s="151"/>
      <c r="CH17" s="151"/>
      <c r="CI17" s="151"/>
      <c r="CJ17" s="151"/>
      <c r="CK17" s="151"/>
      <c r="CL17" s="152"/>
      <c r="CM17" s="173" t="s">
        <v>86</v>
      </c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</row>
    <row r="18" spans="1:104" s="60" customFormat="1" ht="30" customHeight="1" x14ac:dyDescent="0.2">
      <c r="A18" s="153" t="s">
        <v>10</v>
      </c>
      <c r="B18" s="154"/>
      <c r="C18" s="154"/>
      <c r="D18" s="154"/>
      <c r="E18" s="154"/>
      <c r="F18" s="154"/>
      <c r="G18" s="154"/>
      <c r="H18" s="154"/>
      <c r="I18" s="155"/>
      <c r="J18" s="127"/>
      <c r="K18" s="156" t="s">
        <v>87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7" t="s">
        <v>9</v>
      </c>
      <c r="BI18" s="158"/>
      <c r="BJ18" s="158"/>
      <c r="BK18" s="158"/>
      <c r="BL18" s="158"/>
      <c r="BM18" s="158"/>
      <c r="BN18" s="158"/>
      <c r="BO18" s="158"/>
      <c r="BP18" s="158"/>
      <c r="BQ18" s="158"/>
      <c r="BR18" s="159"/>
      <c r="BS18" s="160">
        <f>BS19+BS37+BS53+BS49</f>
        <v>164784.93575349805</v>
      </c>
      <c r="BT18" s="275"/>
      <c r="BU18" s="275"/>
      <c r="BV18" s="275"/>
      <c r="BW18" s="275"/>
      <c r="BX18" s="275"/>
      <c r="BY18" s="275"/>
      <c r="BZ18" s="275"/>
      <c r="CA18" s="275"/>
      <c r="CB18" s="276"/>
      <c r="CC18" s="160">
        <f>CC19+CC37+CC53</f>
        <v>118989.1305749918</v>
      </c>
      <c r="CD18" s="275"/>
      <c r="CE18" s="275"/>
      <c r="CF18" s="275"/>
      <c r="CG18" s="275"/>
      <c r="CH18" s="275"/>
      <c r="CI18" s="275"/>
      <c r="CJ18" s="275"/>
      <c r="CK18" s="275"/>
      <c r="CL18" s="276"/>
      <c r="CM18" s="161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</row>
    <row r="19" spans="1:104" s="68" customFormat="1" ht="28.5" customHeight="1" x14ac:dyDescent="0.2">
      <c r="A19" s="189" t="s">
        <v>12</v>
      </c>
      <c r="B19" s="190"/>
      <c r="C19" s="190"/>
      <c r="D19" s="190"/>
      <c r="E19" s="190"/>
      <c r="F19" s="190"/>
      <c r="G19" s="190"/>
      <c r="H19" s="190"/>
      <c r="I19" s="191"/>
      <c r="J19" s="125"/>
      <c r="K19" s="192" t="s">
        <v>88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3" t="s">
        <v>9</v>
      </c>
      <c r="BI19" s="194"/>
      <c r="BJ19" s="194"/>
      <c r="BK19" s="194"/>
      <c r="BL19" s="194"/>
      <c r="BM19" s="194"/>
      <c r="BN19" s="194"/>
      <c r="BO19" s="194"/>
      <c r="BP19" s="194"/>
      <c r="BQ19" s="194"/>
      <c r="BR19" s="195"/>
      <c r="BS19" s="196">
        <f>BS20+BS25+BS27+BS35+BS36</f>
        <v>99426.00875349807</v>
      </c>
      <c r="BT19" s="211"/>
      <c r="BU19" s="211"/>
      <c r="BV19" s="211"/>
      <c r="BW19" s="211"/>
      <c r="BX19" s="211"/>
      <c r="BY19" s="211"/>
      <c r="BZ19" s="211"/>
      <c r="CA19" s="211"/>
      <c r="CB19" s="212"/>
      <c r="CC19" s="196">
        <f>CC20+CC25+CC27+CC35+CC36</f>
        <v>78592.181068098085</v>
      </c>
      <c r="CD19" s="211"/>
      <c r="CE19" s="211"/>
      <c r="CF19" s="211"/>
      <c r="CG19" s="211"/>
      <c r="CH19" s="211"/>
      <c r="CI19" s="211"/>
      <c r="CJ19" s="211"/>
      <c r="CK19" s="211"/>
      <c r="CL19" s="212"/>
      <c r="CM19" s="292" t="s">
        <v>208</v>
      </c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</row>
    <row r="20" spans="1:104" s="74" customFormat="1" ht="15" customHeight="1" x14ac:dyDescent="0.2">
      <c r="A20" s="176" t="s">
        <v>14</v>
      </c>
      <c r="B20" s="177"/>
      <c r="C20" s="177"/>
      <c r="D20" s="177"/>
      <c r="E20" s="177"/>
      <c r="F20" s="177"/>
      <c r="G20" s="177"/>
      <c r="H20" s="177"/>
      <c r="I20" s="178"/>
      <c r="J20" s="126"/>
      <c r="K20" s="179" t="s">
        <v>89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80" t="s">
        <v>9</v>
      </c>
      <c r="BI20" s="181"/>
      <c r="BJ20" s="181"/>
      <c r="BK20" s="181"/>
      <c r="BL20" s="181"/>
      <c r="BM20" s="181"/>
      <c r="BN20" s="181"/>
      <c r="BO20" s="181"/>
      <c r="BP20" s="181"/>
      <c r="BQ20" s="181"/>
      <c r="BR20" s="182"/>
      <c r="BS20" s="183">
        <f>BS21+BS22+BS23</f>
        <v>25971.647875481125</v>
      </c>
      <c r="BT20" s="184"/>
      <c r="BU20" s="184"/>
      <c r="BV20" s="184"/>
      <c r="BW20" s="184"/>
      <c r="BX20" s="184"/>
      <c r="BY20" s="184"/>
      <c r="BZ20" s="184"/>
      <c r="CA20" s="184"/>
      <c r="CB20" s="185"/>
      <c r="CC20" s="183">
        <f>CC21+CC22+CC23</f>
        <v>25403.654764767613</v>
      </c>
      <c r="CD20" s="184"/>
      <c r="CE20" s="184"/>
      <c r="CF20" s="184"/>
      <c r="CG20" s="184"/>
      <c r="CH20" s="184"/>
      <c r="CI20" s="184"/>
      <c r="CJ20" s="184"/>
      <c r="CK20" s="184"/>
      <c r="CL20" s="185"/>
      <c r="CM20" s="186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</row>
    <row r="21" spans="1:104" s="53" customFormat="1" ht="30" customHeight="1" x14ac:dyDescent="0.2">
      <c r="A21" s="169" t="s">
        <v>15</v>
      </c>
      <c r="B21" s="170"/>
      <c r="C21" s="170"/>
      <c r="D21" s="170"/>
      <c r="E21" s="170"/>
      <c r="F21" s="170"/>
      <c r="G21" s="170"/>
      <c r="H21" s="170"/>
      <c r="I21" s="171"/>
      <c r="J21" s="122"/>
      <c r="K21" s="172" t="s">
        <v>90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50" t="s">
        <v>9</v>
      </c>
      <c r="BI21" s="151"/>
      <c r="BJ21" s="151"/>
      <c r="BK21" s="151"/>
      <c r="BL21" s="151"/>
      <c r="BM21" s="151"/>
      <c r="BN21" s="151"/>
      <c r="BO21" s="151"/>
      <c r="BP21" s="151"/>
      <c r="BQ21" s="151"/>
      <c r="BR21" s="152"/>
      <c r="BS21" s="200">
        <v>4633.2692002270287</v>
      </c>
      <c r="BT21" s="201"/>
      <c r="BU21" s="201"/>
      <c r="BV21" s="201"/>
      <c r="BW21" s="201"/>
      <c r="BX21" s="201"/>
      <c r="BY21" s="201"/>
      <c r="BZ21" s="201"/>
      <c r="CA21" s="201"/>
      <c r="CB21" s="202"/>
      <c r="CC21" s="214">
        <v>2154.6853497535517</v>
      </c>
      <c r="CD21" s="215"/>
      <c r="CE21" s="215"/>
      <c r="CF21" s="215"/>
      <c r="CG21" s="215"/>
      <c r="CH21" s="215"/>
      <c r="CI21" s="215"/>
      <c r="CJ21" s="215"/>
      <c r="CK21" s="215"/>
      <c r="CL21" s="216"/>
      <c r="CM21" s="206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</row>
    <row r="22" spans="1:104" s="53" customFormat="1" ht="68.25" customHeight="1" x14ac:dyDescent="0.2">
      <c r="A22" s="169" t="s">
        <v>19</v>
      </c>
      <c r="B22" s="170"/>
      <c r="C22" s="170"/>
      <c r="D22" s="170"/>
      <c r="E22" s="170"/>
      <c r="F22" s="170"/>
      <c r="G22" s="170"/>
      <c r="H22" s="170"/>
      <c r="I22" s="171"/>
      <c r="J22" s="122"/>
      <c r="K22" s="172" t="s">
        <v>91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50" t="s">
        <v>9</v>
      </c>
      <c r="BI22" s="151"/>
      <c r="BJ22" s="151"/>
      <c r="BK22" s="151"/>
      <c r="BL22" s="151"/>
      <c r="BM22" s="151"/>
      <c r="BN22" s="151"/>
      <c r="BO22" s="151"/>
      <c r="BP22" s="151"/>
      <c r="BQ22" s="151"/>
      <c r="BR22" s="152"/>
      <c r="BS22" s="200"/>
      <c r="BT22" s="201"/>
      <c r="BU22" s="201"/>
      <c r="BV22" s="201"/>
      <c r="BW22" s="201"/>
      <c r="BX22" s="201"/>
      <c r="BY22" s="201"/>
      <c r="BZ22" s="201"/>
      <c r="CA22" s="201"/>
      <c r="CB22" s="202"/>
      <c r="CC22" s="214">
        <v>546.15979999999979</v>
      </c>
      <c r="CD22" s="215"/>
      <c r="CE22" s="215"/>
      <c r="CF22" s="215"/>
      <c r="CG22" s="215"/>
      <c r="CH22" s="215"/>
      <c r="CI22" s="215"/>
      <c r="CJ22" s="215"/>
      <c r="CK22" s="215"/>
      <c r="CL22" s="216"/>
      <c r="CM22" s="287" t="s">
        <v>209</v>
      </c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</row>
    <row r="23" spans="1:104" s="53" customFormat="1" ht="58.5" customHeight="1" x14ac:dyDescent="0.2">
      <c r="A23" s="169" t="s">
        <v>92</v>
      </c>
      <c r="B23" s="170"/>
      <c r="C23" s="170"/>
      <c r="D23" s="170"/>
      <c r="E23" s="170"/>
      <c r="F23" s="170"/>
      <c r="G23" s="170"/>
      <c r="H23" s="170"/>
      <c r="I23" s="171"/>
      <c r="J23" s="122"/>
      <c r="K23" s="172" t="s">
        <v>93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50" t="s">
        <v>9</v>
      </c>
      <c r="BI23" s="151"/>
      <c r="BJ23" s="151"/>
      <c r="BK23" s="151"/>
      <c r="BL23" s="151"/>
      <c r="BM23" s="151"/>
      <c r="BN23" s="151"/>
      <c r="BO23" s="151"/>
      <c r="BP23" s="151"/>
      <c r="BQ23" s="151"/>
      <c r="BR23" s="152"/>
      <c r="BS23" s="200">
        <v>21338.378675254095</v>
      </c>
      <c r="BT23" s="201"/>
      <c r="BU23" s="201"/>
      <c r="BV23" s="201"/>
      <c r="BW23" s="201"/>
      <c r="BX23" s="201"/>
      <c r="BY23" s="201"/>
      <c r="BZ23" s="201"/>
      <c r="CA23" s="201"/>
      <c r="CB23" s="202"/>
      <c r="CC23" s="200">
        <v>22702.809615014063</v>
      </c>
      <c r="CD23" s="201"/>
      <c r="CE23" s="201"/>
      <c r="CF23" s="201"/>
      <c r="CG23" s="201"/>
      <c r="CH23" s="201"/>
      <c r="CI23" s="201"/>
      <c r="CJ23" s="201"/>
      <c r="CK23" s="201"/>
      <c r="CL23" s="202"/>
      <c r="CM23" s="209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</row>
    <row r="24" spans="1:104" s="53" customFormat="1" ht="66" customHeight="1" x14ac:dyDescent="0.2">
      <c r="A24" s="169" t="s">
        <v>94</v>
      </c>
      <c r="B24" s="170"/>
      <c r="C24" s="170"/>
      <c r="D24" s="170"/>
      <c r="E24" s="170"/>
      <c r="F24" s="170"/>
      <c r="G24" s="170"/>
      <c r="H24" s="170"/>
      <c r="I24" s="171"/>
      <c r="J24" s="122"/>
      <c r="K24" s="172" t="s">
        <v>16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50" t="s">
        <v>9</v>
      </c>
      <c r="BI24" s="151"/>
      <c r="BJ24" s="151"/>
      <c r="BK24" s="151"/>
      <c r="BL24" s="151"/>
      <c r="BM24" s="151"/>
      <c r="BN24" s="151"/>
      <c r="BO24" s="151"/>
      <c r="BP24" s="151"/>
      <c r="BQ24" s="151"/>
      <c r="BR24" s="152"/>
      <c r="BS24" s="289"/>
      <c r="BT24" s="290"/>
      <c r="BU24" s="290"/>
      <c r="BV24" s="290"/>
      <c r="BW24" s="290"/>
      <c r="BX24" s="290"/>
      <c r="BY24" s="290"/>
      <c r="BZ24" s="290"/>
      <c r="CA24" s="290"/>
      <c r="CB24" s="291"/>
      <c r="CC24" s="200">
        <v>20632.879347519851</v>
      </c>
      <c r="CD24" s="201"/>
      <c r="CE24" s="201"/>
      <c r="CF24" s="201"/>
      <c r="CG24" s="201"/>
      <c r="CH24" s="201"/>
      <c r="CI24" s="201"/>
      <c r="CJ24" s="201"/>
      <c r="CK24" s="201"/>
      <c r="CL24" s="202"/>
      <c r="CM24" s="287" t="s">
        <v>205</v>
      </c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</row>
    <row r="25" spans="1:104" s="74" customFormat="1" ht="17.25" customHeight="1" x14ac:dyDescent="0.2">
      <c r="A25" s="176" t="s">
        <v>17</v>
      </c>
      <c r="B25" s="177"/>
      <c r="C25" s="177"/>
      <c r="D25" s="177"/>
      <c r="E25" s="177"/>
      <c r="F25" s="177"/>
      <c r="G25" s="177"/>
      <c r="H25" s="177"/>
      <c r="I25" s="178"/>
      <c r="J25" s="126"/>
      <c r="K25" s="179" t="s">
        <v>95</v>
      </c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80" t="s">
        <v>9</v>
      </c>
      <c r="BI25" s="181"/>
      <c r="BJ25" s="181"/>
      <c r="BK25" s="181"/>
      <c r="BL25" s="181"/>
      <c r="BM25" s="181"/>
      <c r="BN25" s="181"/>
      <c r="BO25" s="181"/>
      <c r="BP25" s="181"/>
      <c r="BQ25" s="181"/>
      <c r="BR25" s="182"/>
      <c r="BS25" s="183">
        <v>69958.949054049634</v>
      </c>
      <c r="BT25" s="184"/>
      <c r="BU25" s="184"/>
      <c r="BV25" s="184"/>
      <c r="BW25" s="184"/>
      <c r="BX25" s="184"/>
      <c r="BY25" s="184"/>
      <c r="BZ25" s="184"/>
      <c r="CA25" s="184"/>
      <c r="CB25" s="185"/>
      <c r="CC25" s="272">
        <v>50369.701385794906</v>
      </c>
      <c r="CD25" s="273"/>
      <c r="CE25" s="273"/>
      <c r="CF25" s="273"/>
      <c r="CG25" s="273"/>
      <c r="CH25" s="273"/>
      <c r="CI25" s="273"/>
      <c r="CJ25" s="273"/>
      <c r="CK25" s="273"/>
      <c r="CL25" s="274"/>
      <c r="CM25" s="298" t="s">
        <v>212</v>
      </c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</row>
    <row r="26" spans="1:104" s="53" customFormat="1" ht="53.25" customHeight="1" x14ac:dyDescent="0.2">
      <c r="A26" s="169" t="s">
        <v>96</v>
      </c>
      <c r="B26" s="170"/>
      <c r="C26" s="170"/>
      <c r="D26" s="170"/>
      <c r="E26" s="170"/>
      <c r="F26" s="170"/>
      <c r="G26" s="170"/>
      <c r="H26" s="170"/>
      <c r="I26" s="171"/>
      <c r="J26" s="122"/>
      <c r="K26" s="172" t="s">
        <v>16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50" t="s">
        <v>9</v>
      </c>
      <c r="BI26" s="151"/>
      <c r="BJ26" s="151"/>
      <c r="BK26" s="151"/>
      <c r="BL26" s="151"/>
      <c r="BM26" s="151"/>
      <c r="BN26" s="151"/>
      <c r="BO26" s="151"/>
      <c r="BP26" s="151"/>
      <c r="BQ26" s="151"/>
      <c r="BR26" s="152"/>
      <c r="BS26" s="200"/>
      <c r="BT26" s="201"/>
      <c r="BU26" s="201"/>
      <c r="BV26" s="201"/>
      <c r="BW26" s="201"/>
      <c r="BX26" s="201"/>
      <c r="BY26" s="201"/>
      <c r="BZ26" s="201"/>
      <c r="CA26" s="201"/>
      <c r="CB26" s="202"/>
      <c r="CC26" s="200"/>
      <c r="CD26" s="201"/>
      <c r="CE26" s="201"/>
      <c r="CF26" s="201"/>
      <c r="CG26" s="201"/>
      <c r="CH26" s="201"/>
      <c r="CI26" s="201"/>
      <c r="CJ26" s="201"/>
      <c r="CK26" s="201"/>
      <c r="CL26" s="202"/>
      <c r="CM26" s="287" t="s">
        <v>206</v>
      </c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</row>
    <row r="27" spans="1:104" s="74" customFormat="1" ht="30" customHeight="1" x14ac:dyDescent="0.2">
      <c r="A27" s="176" t="s">
        <v>20</v>
      </c>
      <c r="B27" s="177"/>
      <c r="C27" s="177"/>
      <c r="D27" s="177"/>
      <c r="E27" s="177"/>
      <c r="F27" s="177"/>
      <c r="G27" s="177"/>
      <c r="H27" s="177"/>
      <c r="I27" s="178"/>
      <c r="J27" s="126"/>
      <c r="K27" s="179" t="s">
        <v>97</v>
      </c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80" t="s">
        <v>9</v>
      </c>
      <c r="BI27" s="181"/>
      <c r="BJ27" s="181"/>
      <c r="BK27" s="181"/>
      <c r="BL27" s="181"/>
      <c r="BM27" s="181"/>
      <c r="BN27" s="181"/>
      <c r="BO27" s="181"/>
      <c r="BP27" s="181"/>
      <c r="BQ27" s="181"/>
      <c r="BR27" s="182"/>
      <c r="BS27" s="183">
        <f>BS28+BS29+BS30</f>
        <v>3087.7218239673089</v>
      </c>
      <c r="BT27" s="184"/>
      <c r="BU27" s="184"/>
      <c r="BV27" s="184"/>
      <c r="BW27" s="184"/>
      <c r="BX27" s="184"/>
      <c r="BY27" s="184"/>
      <c r="BZ27" s="184"/>
      <c r="CA27" s="184"/>
      <c r="CB27" s="185"/>
      <c r="CC27" s="183">
        <f>CC28+CC29+CC30</f>
        <v>2778.0157720957163</v>
      </c>
      <c r="CD27" s="184"/>
      <c r="CE27" s="184"/>
      <c r="CF27" s="184"/>
      <c r="CG27" s="184"/>
      <c r="CH27" s="184"/>
      <c r="CI27" s="184"/>
      <c r="CJ27" s="184"/>
      <c r="CK27" s="184"/>
      <c r="CL27" s="185"/>
      <c r="CM27" s="186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</row>
    <row r="28" spans="1:104" s="53" customFormat="1" ht="30" customHeight="1" x14ac:dyDescent="0.2">
      <c r="A28" s="169" t="s">
        <v>98</v>
      </c>
      <c r="B28" s="170"/>
      <c r="C28" s="170"/>
      <c r="D28" s="170"/>
      <c r="E28" s="170"/>
      <c r="F28" s="170"/>
      <c r="G28" s="170"/>
      <c r="H28" s="170"/>
      <c r="I28" s="171"/>
      <c r="J28" s="122"/>
      <c r="K28" s="172" t="s">
        <v>99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50" t="s">
        <v>9</v>
      </c>
      <c r="BI28" s="151"/>
      <c r="BJ28" s="151"/>
      <c r="BK28" s="151"/>
      <c r="BL28" s="151"/>
      <c r="BM28" s="151"/>
      <c r="BN28" s="151"/>
      <c r="BO28" s="151"/>
      <c r="BP28" s="151"/>
      <c r="BQ28" s="151"/>
      <c r="BR28" s="152"/>
      <c r="BS28" s="200">
        <v>0</v>
      </c>
      <c r="BT28" s="201"/>
      <c r="BU28" s="201"/>
      <c r="BV28" s="201"/>
      <c r="BW28" s="201"/>
      <c r="BX28" s="201"/>
      <c r="BY28" s="201"/>
      <c r="BZ28" s="201"/>
      <c r="CA28" s="201"/>
      <c r="CB28" s="202"/>
      <c r="CC28" s="214">
        <v>0</v>
      </c>
      <c r="CD28" s="215"/>
      <c r="CE28" s="215"/>
      <c r="CF28" s="215"/>
      <c r="CG28" s="215"/>
      <c r="CH28" s="215"/>
      <c r="CI28" s="215"/>
      <c r="CJ28" s="215"/>
      <c r="CK28" s="215"/>
      <c r="CL28" s="216"/>
      <c r="CM28" s="206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</row>
    <row r="29" spans="1:104" s="53" customFormat="1" ht="15" customHeight="1" x14ac:dyDescent="0.2">
      <c r="A29" s="169" t="s">
        <v>100</v>
      </c>
      <c r="B29" s="170"/>
      <c r="C29" s="170"/>
      <c r="D29" s="170"/>
      <c r="E29" s="170"/>
      <c r="F29" s="170"/>
      <c r="G29" s="170"/>
      <c r="H29" s="170"/>
      <c r="I29" s="171"/>
      <c r="J29" s="122"/>
      <c r="K29" s="172" t="s">
        <v>101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50" t="s">
        <v>9</v>
      </c>
      <c r="BI29" s="151"/>
      <c r="BJ29" s="151"/>
      <c r="BK29" s="151"/>
      <c r="BL29" s="151"/>
      <c r="BM29" s="151"/>
      <c r="BN29" s="151"/>
      <c r="BO29" s="151"/>
      <c r="BP29" s="151"/>
      <c r="BQ29" s="151"/>
      <c r="BR29" s="152"/>
      <c r="BS29" s="200">
        <v>0</v>
      </c>
      <c r="BT29" s="201"/>
      <c r="BU29" s="201"/>
      <c r="BV29" s="201"/>
      <c r="BW29" s="201"/>
      <c r="BX29" s="201"/>
      <c r="BY29" s="201"/>
      <c r="BZ29" s="201"/>
      <c r="CA29" s="201"/>
      <c r="CB29" s="202"/>
      <c r="CC29" s="200">
        <v>0</v>
      </c>
      <c r="CD29" s="201"/>
      <c r="CE29" s="201"/>
      <c r="CF29" s="201"/>
      <c r="CG29" s="201"/>
      <c r="CH29" s="201"/>
      <c r="CI29" s="201"/>
      <c r="CJ29" s="201"/>
      <c r="CK29" s="201"/>
      <c r="CL29" s="202"/>
      <c r="CM29" s="206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</row>
    <row r="30" spans="1:104" s="53" customFormat="1" ht="30" customHeight="1" x14ac:dyDescent="0.2">
      <c r="A30" s="169" t="s">
        <v>102</v>
      </c>
      <c r="B30" s="170"/>
      <c r="C30" s="170"/>
      <c r="D30" s="170"/>
      <c r="E30" s="170"/>
      <c r="F30" s="170"/>
      <c r="G30" s="170"/>
      <c r="H30" s="170"/>
      <c r="I30" s="171"/>
      <c r="J30" s="122"/>
      <c r="K30" s="172" t="s">
        <v>191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50" t="s">
        <v>9</v>
      </c>
      <c r="BI30" s="151"/>
      <c r="BJ30" s="151"/>
      <c r="BK30" s="151"/>
      <c r="BL30" s="151"/>
      <c r="BM30" s="151"/>
      <c r="BN30" s="151"/>
      <c r="BO30" s="151"/>
      <c r="BP30" s="151"/>
      <c r="BQ30" s="151"/>
      <c r="BR30" s="152"/>
      <c r="BS30" s="200">
        <v>3087.7218239673089</v>
      </c>
      <c r="BT30" s="201"/>
      <c r="BU30" s="201"/>
      <c r="BV30" s="201"/>
      <c r="BW30" s="201"/>
      <c r="BX30" s="201"/>
      <c r="BY30" s="201"/>
      <c r="BZ30" s="201"/>
      <c r="CA30" s="201"/>
      <c r="CB30" s="202"/>
      <c r="CC30" s="200">
        <v>2778.0157720957163</v>
      </c>
      <c r="CD30" s="201"/>
      <c r="CE30" s="201"/>
      <c r="CF30" s="201"/>
      <c r="CG30" s="201"/>
      <c r="CH30" s="201"/>
      <c r="CI30" s="201"/>
      <c r="CJ30" s="201"/>
      <c r="CK30" s="201"/>
      <c r="CL30" s="202"/>
      <c r="CM30" s="206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</row>
    <row r="31" spans="1:104" s="53" customFormat="1" ht="42.75" customHeight="1" x14ac:dyDescent="0.2">
      <c r="A31" s="169" t="s">
        <v>104</v>
      </c>
      <c r="B31" s="170"/>
      <c r="C31" s="170"/>
      <c r="D31" s="170"/>
      <c r="E31" s="170"/>
      <c r="F31" s="170"/>
      <c r="G31" s="170"/>
      <c r="H31" s="170"/>
      <c r="I31" s="171"/>
      <c r="J31" s="122"/>
      <c r="K31" s="210" t="s">
        <v>105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150" t="s">
        <v>9</v>
      </c>
      <c r="BI31" s="151"/>
      <c r="BJ31" s="151"/>
      <c r="BK31" s="151"/>
      <c r="BL31" s="151"/>
      <c r="BM31" s="151"/>
      <c r="BN31" s="151"/>
      <c r="BO31" s="151"/>
      <c r="BP31" s="151"/>
      <c r="BQ31" s="151"/>
      <c r="BR31" s="152"/>
      <c r="BS31" s="214">
        <v>2133.0918239673088</v>
      </c>
      <c r="BT31" s="215"/>
      <c r="BU31" s="215"/>
      <c r="BV31" s="215"/>
      <c r="BW31" s="215"/>
      <c r="BX31" s="215"/>
      <c r="BY31" s="215"/>
      <c r="BZ31" s="215"/>
      <c r="CA31" s="215"/>
      <c r="CB31" s="216"/>
      <c r="CC31" s="214">
        <v>1969.753932512491</v>
      </c>
      <c r="CD31" s="215"/>
      <c r="CE31" s="215"/>
      <c r="CF31" s="215"/>
      <c r="CG31" s="215"/>
      <c r="CH31" s="215"/>
      <c r="CI31" s="215"/>
      <c r="CJ31" s="215"/>
      <c r="CK31" s="215"/>
      <c r="CL31" s="216"/>
      <c r="CM31" s="206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</row>
    <row r="32" spans="1:104" s="53" customFormat="1" ht="13.5" customHeight="1" x14ac:dyDescent="0.2">
      <c r="A32" s="169" t="s">
        <v>106</v>
      </c>
      <c r="B32" s="170"/>
      <c r="C32" s="170"/>
      <c r="D32" s="170"/>
      <c r="E32" s="170"/>
      <c r="F32" s="170"/>
      <c r="G32" s="170"/>
      <c r="H32" s="170"/>
      <c r="I32" s="171"/>
      <c r="J32" s="122"/>
      <c r="K32" s="172" t="s">
        <v>107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50" t="s">
        <v>9</v>
      </c>
      <c r="BI32" s="151"/>
      <c r="BJ32" s="151"/>
      <c r="BK32" s="151"/>
      <c r="BL32" s="151"/>
      <c r="BM32" s="151"/>
      <c r="BN32" s="151"/>
      <c r="BO32" s="151"/>
      <c r="BP32" s="151"/>
      <c r="BQ32" s="151"/>
      <c r="BR32" s="152"/>
      <c r="BS32" s="214">
        <v>92.3</v>
      </c>
      <c r="BT32" s="215"/>
      <c r="BU32" s="215"/>
      <c r="BV32" s="215"/>
      <c r="BW32" s="215"/>
      <c r="BX32" s="215"/>
      <c r="BY32" s="215"/>
      <c r="BZ32" s="215"/>
      <c r="CA32" s="215"/>
      <c r="CB32" s="216"/>
      <c r="CC32" s="214">
        <v>203.05069633692338</v>
      </c>
      <c r="CD32" s="215"/>
      <c r="CE32" s="215"/>
      <c r="CF32" s="215"/>
      <c r="CG32" s="215"/>
      <c r="CH32" s="215"/>
      <c r="CI32" s="215"/>
      <c r="CJ32" s="215"/>
      <c r="CK32" s="215"/>
      <c r="CL32" s="216"/>
      <c r="CM32" s="206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</row>
    <row r="33" spans="1:104" s="53" customFormat="1" ht="13.5" customHeight="1" x14ac:dyDescent="0.2">
      <c r="A33" s="169" t="s">
        <v>108</v>
      </c>
      <c r="B33" s="170"/>
      <c r="C33" s="170"/>
      <c r="D33" s="170"/>
      <c r="E33" s="170"/>
      <c r="F33" s="170"/>
      <c r="G33" s="170"/>
      <c r="H33" s="170"/>
      <c r="I33" s="171"/>
      <c r="J33" s="122"/>
      <c r="K33" s="172" t="s">
        <v>109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50" t="s">
        <v>9</v>
      </c>
      <c r="BI33" s="151"/>
      <c r="BJ33" s="151"/>
      <c r="BK33" s="151"/>
      <c r="BL33" s="151"/>
      <c r="BM33" s="151"/>
      <c r="BN33" s="151"/>
      <c r="BO33" s="151"/>
      <c r="BP33" s="151"/>
      <c r="BQ33" s="151"/>
      <c r="BR33" s="152"/>
      <c r="BS33" s="214">
        <v>48.4</v>
      </c>
      <c r="BT33" s="215"/>
      <c r="BU33" s="215"/>
      <c r="BV33" s="215"/>
      <c r="BW33" s="215"/>
      <c r="BX33" s="215"/>
      <c r="BY33" s="215"/>
      <c r="BZ33" s="215"/>
      <c r="CA33" s="215"/>
      <c r="CB33" s="216"/>
      <c r="CC33" s="214">
        <v>240.26689324630209</v>
      </c>
      <c r="CD33" s="215"/>
      <c r="CE33" s="215"/>
      <c r="CF33" s="215"/>
      <c r="CG33" s="215"/>
      <c r="CH33" s="215"/>
      <c r="CI33" s="215"/>
      <c r="CJ33" s="215"/>
      <c r="CK33" s="215"/>
      <c r="CL33" s="216"/>
      <c r="CM33" s="206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</row>
    <row r="34" spans="1:104" s="53" customFormat="1" ht="13.5" customHeight="1" x14ac:dyDescent="0.2">
      <c r="A34" s="169" t="s">
        <v>110</v>
      </c>
      <c r="B34" s="170"/>
      <c r="C34" s="170"/>
      <c r="D34" s="170"/>
      <c r="E34" s="170"/>
      <c r="F34" s="170"/>
      <c r="G34" s="170"/>
      <c r="H34" s="170"/>
      <c r="I34" s="171"/>
      <c r="J34" s="122"/>
      <c r="K34" s="172" t="s">
        <v>111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50" t="s">
        <v>9</v>
      </c>
      <c r="BI34" s="151"/>
      <c r="BJ34" s="151"/>
      <c r="BK34" s="151"/>
      <c r="BL34" s="151"/>
      <c r="BM34" s="151"/>
      <c r="BN34" s="151"/>
      <c r="BO34" s="151"/>
      <c r="BP34" s="151"/>
      <c r="BQ34" s="151"/>
      <c r="BR34" s="152"/>
      <c r="BS34" s="214">
        <v>813.93</v>
      </c>
      <c r="BT34" s="215"/>
      <c r="BU34" s="215"/>
      <c r="BV34" s="215"/>
      <c r="BW34" s="215"/>
      <c r="BX34" s="215"/>
      <c r="BY34" s="215"/>
      <c r="BZ34" s="215"/>
      <c r="CA34" s="215"/>
      <c r="CB34" s="216"/>
      <c r="CC34" s="214">
        <v>364.94425000000001</v>
      </c>
      <c r="CD34" s="215"/>
      <c r="CE34" s="215"/>
      <c r="CF34" s="215"/>
      <c r="CG34" s="215"/>
      <c r="CH34" s="215"/>
      <c r="CI34" s="215"/>
      <c r="CJ34" s="215"/>
      <c r="CK34" s="215"/>
      <c r="CL34" s="216"/>
      <c r="CM34" s="206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</row>
    <row r="35" spans="1:104" s="74" customFormat="1" ht="40.5" customHeight="1" x14ac:dyDescent="0.2">
      <c r="A35" s="176" t="s">
        <v>22</v>
      </c>
      <c r="B35" s="177"/>
      <c r="C35" s="177"/>
      <c r="D35" s="177"/>
      <c r="E35" s="177"/>
      <c r="F35" s="177"/>
      <c r="G35" s="177"/>
      <c r="H35" s="177"/>
      <c r="I35" s="178"/>
      <c r="J35" s="126"/>
      <c r="K35" s="179" t="s">
        <v>112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80" t="s">
        <v>9</v>
      </c>
      <c r="BI35" s="181"/>
      <c r="BJ35" s="181"/>
      <c r="BK35" s="181"/>
      <c r="BL35" s="181"/>
      <c r="BM35" s="181"/>
      <c r="BN35" s="181"/>
      <c r="BO35" s="181"/>
      <c r="BP35" s="181"/>
      <c r="BQ35" s="181"/>
      <c r="BR35" s="182"/>
      <c r="BS35" s="183">
        <v>0</v>
      </c>
      <c r="BT35" s="184"/>
      <c r="BU35" s="184"/>
      <c r="BV35" s="184"/>
      <c r="BW35" s="184"/>
      <c r="BX35" s="184"/>
      <c r="BY35" s="184"/>
      <c r="BZ35" s="184"/>
      <c r="CA35" s="184"/>
      <c r="CB35" s="185"/>
      <c r="CC35" s="183">
        <v>0</v>
      </c>
      <c r="CD35" s="184"/>
      <c r="CE35" s="184"/>
      <c r="CF35" s="184"/>
      <c r="CG35" s="184"/>
      <c r="CH35" s="184"/>
      <c r="CI35" s="184"/>
      <c r="CJ35" s="184"/>
      <c r="CK35" s="184"/>
      <c r="CL35" s="185"/>
      <c r="CM35" s="186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</row>
    <row r="36" spans="1:104" s="74" customFormat="1" ht="30" customHeight="1" x14ac:dyDescent="0.2">
      <c r="A36" s="176" t="s">
        <v>113</v>
      </c>
      <c r="B36" s="177"/>
      <c r="C36" s="177"/>
      <c r="D36" s="177"/>
      <c r="E36" s="177"/>
      <c r="F36" s="177"/>
      <c r="G36" s="177"/>
      <c r="H36" s="177"/>
      <c r="I36" s="178"/>
      <c r="J36" s="126"/>
      <c r="K36" s="179" t="s">
        <v>114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80" t="s">
        <v>9</v>
      </c>
      <c r="BI36" s="181"/>
      <c r="BJ36" s="181"/>
      <c r="BK36" s="181"/>
      <c r="BL36" s="181"/>
      <c r="BM36" s="181"/>
      <c r="BN36" s="181"/>
      <c r="BO36" s="181"/>
      <c r="BP36" s="181"/>
      <c r="BQ36" s="181"/>
      <c r="BR36" s="182"/>
      <c r="BS36" s="183">
        <v>407.69</v>
      </c>
      <c r="BT36" s="184"/>
      <c r="BU36" s="184"/>
      <c r="BV36" s="184"/>
      <c r="BW36" s="184"/>
      <c r="BX36" s="184"/>
      <c r="BY36" s="184"/>
      <c r="BZ36" s="184"/>
      <c r="CA36" s="184"/>
      <c r="CB36" s="185"/>
      <c r="CC36" s="183">
        <v>40.809145439838801</v>
      </c>
      <c r="CD36" s="184"/>
      <c r="CE36" s="184"/>
      <c r="CF36" s="184"/>
      <c r="CG36" s="184"/>
      <c r="CH36" s="184"/>
      <c r="CI36" s="184"/>
      <c r="CJ36" s="184"/>
      <c r="CK36" s="184"/>
      <c r="CL36" s="185"/>
      <c r="CM36" s="186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</row>
    <row r="37" spans="1:104" s="68" customFormat="1" ht="30" customHeight="1" x14ac:dyDescent="0.2">
      <c r="A37" s="189" t="s">
        <v>30</v>
      </c>
      <c r="B37" s="190"/>
      <c r="C37" s="190"/>
      <c r="D37" s="190"/>
      <c r="E37" s="190"/>
      <c r="F37" s="190"/>
      <c r="G37" s="190"/>
      <c r="H37" s="190"/>
      <c r="I37" s="191"/>
      <c r="J37" s="125"/>
      <c r="K37" s="192" t="s">
        <v>115</v>
      </c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3" t="s">
        <v>9</v>
      </c>
      <c r="BI37" s="194"/>
      <c r="BJ37" s="194"/>
      <c r="BK37" s="194"/>
      <c r="BL37" s="194"/>
      <c r="BM37" s="194"/>
      <c r="BN37" s="194"/>
      <c r="BO37" s="194"/>
      <c r="BP37" s="194"/>
      <c r="BQ37" s="194"/>
      <c r="BR37" s="195"/>
      <c r="BS37" s="196">
        <f>SUM(BS38:CB47)+BS50</f>
        <v>28899.127</v>
      </c>
      <c r="BT37" s="211"/>
      <c r="BU37" s="211"/>
      <c r="BV37" s="211"/>
      <c r="BW37" s="211"/>
      <c r="BX37" s="211"/>
      <c r="BY37" s="211"/>
      <c r="BZ37" s="211"/>
      <c r="CA37" s="211"/>
      <c r="CB37" s="212"/>
      <c r="CC37" s="196">
        <f>SUM(CC38:CL47)+CC49+CC50</f>
        <v>40396.94950689371</v>
      </c>
      <c r="CD37" s="211"/>
      <c r="CE37" s="211"/>
      <c r="CF37" s="211"/>
      <c r="CG37" s="211"/>
      <c r="CH37" s="211"/>
      <c r="CI37" s="211"/>
      <c r="CJ37" s="211"/>
      <c r="CK37" s="211"/>
      <c r="CL37" s="212"/>
      <c r="CM37" s="213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</row>
    <row r="38" spans="1:104" s="53" customFormat="1" ht="15" customHeight="1" x14ac:dyDescent="0.2">
      <c r="A38" s="169" t="s">
        <v>32</v>
      </c>
      <c r="B38" s="170"/>
      <c r="C38" s="170"/>
      <c r="D38" s="170"/>
      <c r="E38" s="170"/>
      <c r="F38" s="170"/>
      <c r="G38" s="170"/>
      <c r="H38" s="170"/>
      <c r="I38" s="171"/>
      <c r="J38" s="122"/>
      <c r="K38" s="172" t="s">
        <v>116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50" t="s">
        <v>9</v>
      </c>
      <c r="BI38" s="151"/>
      <c r="BJ38" s="151"/>
      <c r="BK38" s="151"/>
      <c r="BL38" s="151"/>
      <c r="BM38" s="151"/>
      <c r="BN38" s="151"/>
      <c r="BO38" s="151"/>
      <c r="BP38" s="151"/>
      <c r="BQ38" s="151"/>
      <c r="BR38" s="152"/>
      <c r="BS38" s="200" t="s">
        <v>77</v>
      </c>
      <c r="BT38" s="201"/>
      <c r="BU38" s="201"/>
      <c r="BV38" s="201"/>
      <c r="BW38" s="201"/>
      <c r="BX38" s="201"/>
      <c r="BY38" s="201"/>
      <c r="BZ38" s="201"/>
      <c r="CA38" s="201"/>
      <c r="CB38" s="202"/>
      <c r="CC38" s="200" t="s">
        <v>77</v>
      </c>
      <c r="CD38" s="201"/>
      <c r="CE38" s="201"/>
      <c r="CF38" s="201"/>
      <c r="CG38" s="201"/>
      <c r="CH38" s="201"/>
      <c r="CI38" s="201"/>
      <c r="CJ38" s="201"/>
      <c r="CK38" s="201"/>
      <c r="CL38" s="202"/>
      <c r="CM38" s="287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</row>
    <row r="39" spans="1:104" s="53" customFormat="1" ht="57" customHeight="1" x14ac:dyDescent="0.2">
      <c r="A39" s="169" t="s">
        <v>34</v>
      </c>
      <c r="B39" s="170"/>
      <c r="C39" s="170"/>
      <c r="D39" s="170"/>
      <c r="E39" s="170"/>
      <c r="F39" s="170"/>
      <c r="G39" s="170"/>
      <c r="H39" s="170"/>
      <c r="I39" s="171"/>
      <c r="J39" s="122"/>
      <c r="K39" s="172" t="s">
        <v>117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50" t="s">
        <v>9</v>
      </c>
      <c r="BI39" s="151"/>
      <c r="BJ39" s="151"/>
      <c r="BK39" s="151"/>
      <c r="BL39" s="151"/>
      <c r="BM39" s="151"/>
      <c r="BN39" s="151"/>
      <c r="BO39" s="151"/>
      <c r="BP39" s="151"/>
      <c r="BQ39" s="151"/>
      <c r="BR39" s="152"/>
      <c r="BS39" s="200" t="s">
        <v>77</v>
      </c>
      <c r="BT39" s="201"/>
      <c r="BU39" s="201"/>
      <c r="BV39" s="201"/>
      <c r="BW39" s="201"/>
      <c r="BX39" s="201"/>
      <c r="BY39" s="201"/>
      <c r="BZ39" s="201"/>
      <c r="CA39" s="201"/>
      <c r="CB39" s="202"/>
      <c r="CC39" s="200" t="s">
        <v>77</v>
      </c>
      <c r="CD39" s="201"/>
      <c r="CE39" s="201"/>
      <c r="CF39" s="201"/>
      <c r="CG39" s="201"/>
      <c r="CH39" s="201"/>
      <c r="CI39" s="201"/>
      <c r="CJ39" s="201"/>
      <c r="CK39" s="201"/>
      <c r="CL39" s="202"/>
      <c r="CM39" s="287" t="s">
        <v>204</v>
      </c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</row>
    <row r="40" spans="1:104" s="53" customFormat="1" ht="15" customHeight="1" x14ac:dyDescent="0.2">
      <c r="A40" s="169" t="s">
        <v>118</v>
      </c>
      <c r="B40" s="170"/>
      <c r="C40" s="170"/>
      <c r="D40" s="170"/>
      <c r="E40" s="170"/>
      <c r="F40" s="170"/>
      <c r="G40" s="170"/>
      <c r="H40" s="170"/>
      <c r="I40" s="171"/>
      <c r="J40" s="122"/>
      <c r="K40" s="172" t="s">
        <v>119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50" t="s">
        <v>9</v>
      </c>
      <c r="BI40" s="151"/>
      <c r="BJ40" s="151"/>
      <c r="BK40" s="151"/>
      <c r="BL40" s="151"/>
      <c r="BM40" s="151"/>
      <c r="BN40" s="151"/>
      <c r="BO40" s="151"/>
      <c r="BP40" s="151"/>
      <c r="BQ40" s="151"/>
      <c r="BR40" s="152"/>
      <c r="BS40" s="200">
        <v>0</v>
      </c>
      <c r="BT40" s="201"/>
      <c r="BU40" s="201"/>
      <c r="BV40" s="201"/>
      <c r="BW40" s="201"/>
      <c r="BX40" s="201"/>
      <c r="BY40" s="201"/>
      <c r="BZ40" s="201"/>
      <c r="CA40" s="201"/>
      <c r="CB40" s="202"/>
      <c r="CC40" s="200">
        <v>0</v>
      </c>
      <c r="CD40" s="201"/>
      <c r="CE40" s="201"/>
      <c r="CF40" s="201"/>
      <c r="CG40" s="201"/>
      <c r="CH40" s="201"/>
      <c r="CI40" s="201"/>
      <c r="CJ40" s="201"/>
      <c r="CK40" s="201"/>
      <c r="CL40" s="202"/>
      <c r="CM40" s="206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</row>
    <row r="41" spans="1:104" s="53" customFormat="1" ht="21" customHeight="1" x14ac:dyDescent="0.2">
      <c r="A41" s="169" t="s">
        <v>120</v>
      </c>
      <c r="B41" s="170"/>
      <c r="C41" s="170"/>
      <c r="D41" s="170"/>
      <c r="E41" s="170"/>
      <c r="F41" s="170"/>
      <c r="G41" s="170"/>
      <c r="H41" s="170"/>
      <c r="I41" s="171"/>
      <c r="J41" s="122"/>
      <c r="K41" s="172" t="s">
        <v>121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50" t="s">
        <v>9</v>
      </c>
      <c r="BI41" s="151"/>
      <c r="BJ41" s="151"/>
      <c r="BK41" s="151"/>
      <c r="BL41" s="151"/>
      <c r="BM41" s="151"/>
      <c r="BN41" s="151"/>
      <c r="BO41" s="151"/>
      <c r="BP41" s="151"/>
      <c r="BQ41" s="151"/>
      <c r="BR41" s="152"/>
      <c r="BS41" s="200">
        <v>20224.84</v>
      </c>
      <c r="BT41" s="201"/>
      <c r="BU41" s="201"/>
      <c r="BV41" s="201"/>
      <c r="BW41" s="201"/>
      <c r="BX41" s="201"/>
      <c r="BY41" s="201"/>
      <c r="BZ41" s="201"/>
      <c r="CA41" s="201"/>
      <c r="CB41" s="202"/>
      <c r="CC41" s="200">
        <v>14997.093127081778</v>
      </c>
      <c r="CD41" s="201"/>
      <c r="CE41" s="201"/>
      <c r="CF41" s="201"/>
      <c r="CG41" s="201"/>
      <c r="CH41" s="201"/>
      <c r="CI41" s="201"/>
      <c r="CJ41" s="201"/>
      <c r="CK41" s="201"/>
      <c r="CL41" s="202"/>
      <c r="CM41" s="296" t="s">
        <v>212</v>
      </c>
      <c r="CN41" s="297"/>
      <c r="CO41" s="297"/>
      <c r="CP41" s="297"/>
      <c r="CQ41" s="297"/>
      <c r="CR41" s="297"/>
      <c r="CS41" s="297"/>
      <c r="CT41" s="297"/>
      <c r="CU41" s="297"/>
      <c r="CV41" s="297"/>
      <c r="CW41" s="297"/>
      <c r="CX41" s="297"/>
      <c r="CY41" s="297"/>
      <c r="CZ41" s="297"/>
    </row>
    <row r="42" spans="1:104" s="53" customFormat="1" ht="45" customHeight="1" x14ac:dyDescent="0.2">
      <c r="A42" s="169" t="s">
        <v>122</v>
      </c>
      <c r="B42" s="170"/>
      <c r="C42" s="170"/>
      <c r="D42" s="170"/>
      <c r="E42" s="170"/>
      <c r="F42" s="170"/>
      <c r="G42" s="170"/>
      <c r="H42" s="170"/>
      <c r="I42" s="171"/>
      <c r="J42" s="122"/>
      <c r="K42" s="172" t="s">
        <v>123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50" t="s">
        <v>9</v>
      </c>
      <c r="BI42" s="151"/>
      <c r="BJ42" s="151"/>
      <c r="BK42" s="151"/>
      <c r="BL42" s="151"/>
      <c r="BM42" s="151"/>
      <c r="BN42" s="151"/>
      <c r="BO42" s="151"/>
      <c r="BP42" s="151"/>
      <c r="BQ42" s="151"/>
      <c r="BR42" s="152"/>
      <c r="BS42" s="200">
        <v>0</v>
      </c>
      <c r="BT42" s="201"/>
      <c r="BU42" s="201"/>
      <c r="BV42" s="201"/>
      <c r="BW42" s="201"/>
      <c r="BX42" s="201"/>
      <c r="BY42" s="201"/>
      <c r="BZ42" s="201"/>
      <c r="CA42" s="201"/>
      <c r="CB42" s="202"/>
      <c r="CC42" s="200">
        <v>0</v>
      </c>
      <c r="CD42" s="201"/>
      <c r="CE42" s="201"/>
      <c r="CF42" s="201"/>
      <c r="CG42" s="201"/>
      <c r="CH42" s="201"/>
      <c r="CI42" s="201"/>
      <c r="CJ42" s="201"/>
      <c r="CK42" s="201"/>
      <c r="CL42" s="202"/>
      <c r="CM42" s="206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</row>
    <row r="43" spans="1:104" s="53" customFormat="1" ht="15" customHeight="1" x14ac:dyDescent="0.2">
      <c r="A43" s="169" t="s">
        <v>124</v>
      </c>
      <c r="B43" s="170"/>
      <c r="C43" s="170"/>
      <c r="D43" s="170"/>
      <c r="E43" s="170"/>
      <c r="F43" s="170"/>
      <c r="G43" s="170"/>
      <c r="H43" s="170"/>
      <c r="I43" s="171"/>
      <c r="J43" s="122"/>
      <c r="K43" s="172" t="s">
        <v>125</v>
      </c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50" t="s">
        <v>9</v>
      </c>
      <c r="BI43" s="151"/>
      <c r="BJ43" s="151"/>
      <c r="BK43" s="151"/>
      <c r="BL43" s="151"/>
      <c r="BM43" s="151"/>
      <c r="BN43" s="151"/>
      <c r="BO43" s="151"/>
      <c r="BP43" s="151"/>
      <c r="BQ43" s="151"/>
      <c r="BR43" s="152"/>
      <c r="BS43" s="200">
        <v>8490</v>
      </c>
      <c r="BT43" s="201"/>
      <c r="BU43" s="201"/>
      <c r="BV43" s="201"/>
      <c r="BW43" s="201"/>
      <c r="BX43" s="201"/>
      <c r="BY43" s="201"/>
      <c r="BZ43" s="201"/>
      <c r="CA43" s="201"/>
      <c r="CB43" s="202"/>
      <c r="CC43" s="200">
        <v>11090.099929712967</v>
      </c>
      <c r="CD43" s="201"/>
      <c r="CE43" s="201"/>
      <c r="CF43" s="201"/>
      <c r="CG43" s="201"/>
      <c r="CH43" s="201"/>
      <c r="CI43" s="201"/>
      <c r="CJ43" s="201"/>
      <c r="CK43" s="201"/>
      <c r="CL43" s="202"/>
      <c r="CM43" s="206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</row>
    <row r="44" spans="1:104" s="53" customFormat="1" ht="15" customHeight="1" x14ac:dyDescent="0.2">
      <c r="A44" s="169" t="s">
        <v>126</v>
      </c>
      <c r="B44" s="170"/>
      <c r="C44" s="170"/>
      <c r="D44" s="170"/>
      <c r="E44" s="170"/>
      <c r="F44" s="170"/>
      <c r="G44" s="170"/>
      <c r="H44" s="170"/>
      <c r="I44" s="171"/>
      <c r="J44" s="122"/>
      <c r="K44" s="172" t="s">
        <v>127</v>
      </c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50" t="s">
        <v>9</v>
      </c>
      <c r="BI44" s="151"/>
      <c r="BJ44" s="151"/>
      <c r="BK44" s="151"/>
      <c r="BL44" s="151"/>
      <c r="BM44" s="151"/>
      <c r="BN44" s="151"/>
      <c r="BO44" s="151"/>
      <c r="BP44" s="151"/>
      <c r="BQ44" s="151"/>
      <c r="BR44" s="152"/>
      <c r="BS44" s="214">
        <v>0</v>
      </c>
      <c r="BT44" s="215"/>
      <c r="BU44" s="215"/>
      <c r="BV44" s="215"/>
      <c r="BW44" s="215"/>
      <c r="BX44" s="215"/>
      <c r="BY44" s="215"/>
      <c r="BZ44" s="215"/>
      <c r="CA44" s="215"/>
      <c r="CB44" s="216"/>
      <c r="CC44" s="200">
        <v>0</v>
      </c>
      <c r="CD44" s="201"/>
      <c r="CE44" s="201"/>
      <c r="CF44" s="201"/>
      <c r="CG44" s="201"/>
      <c r="CH44" s="201"/>
      <c r="CI44" s="201"/>
      <c r="CJ44" s="201"/>
      <c r="CK44" s="201"/>
      <c r="CL44" s="202"/>
      <c r="CM44" s="206"/>
      <c r="CN44" s="207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</row>
    <row r="45" spans="1:104" s="53" customFormat="1" ht="15" customHeight="1" x14ac:dyDescent="0.2">
      <c r="A45" s="169" t="s">
        <v>128</v>
      </c>
      <c r="B45" s="170"/>
      <c r="C45" s="170"/>
      <c r="D45" s="170"/>
      <c r="E45" s="170"/>
      <c r="F45" s="170"/>
      <c r="G45" s="170"/>
      <c r="H45" s="170"/>
      <c r="I45" s="171"/>
      <c r="J45" s="122"/>
      <c r="K45" s="172" t="s">
        <v>129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50" t="s">
        <v>9</v>
      </c>
      <c r="BI45" s="151"/>
      <c r="BJ45" s="151"/>
      <c r="BK45" s="151"/>
      <c r="BL45" s="151"/>
      <c r="BM45" s="151"/>
      <c r="BN45" s="151"/>
      <c r="BO45" s="151"/>
      <c r="BP45" s="151"/>
      <c r="BQ45" s="151"/>
      <c r="BR45" s="152"/>
      <c r="BS45" s="214">
        <v>32.106999999999999</v>
      </c>
      <c r="BT45" s="215"/>
      <c r="BU45" s="215"/>
      <c r="BV45" s="215"/>
      <c r="BW45" s="215"/>
      <c r="BX45" s="215"/>
      <c r="BY45" s="215"/>
      <c r="BZ45" s="215"/>
      <c r="CA45" s="215"/>
      <c r="CB45" s="216"/>
      <c r="CC45" s="200">
        <v>14076.868</v>
      </c>
      <c r="CD45" s="201"/>
      <c r="CE45" s="201"/>
      <c r="CF45" s="201"/>
      <c r="CG45" s="201"/>
      <c r="CH45" s="201"/>
      <c r="CI45" s="201"/>
      <c r="CJ45" s="201"/>
      <c r="CK45" s="201"/>
      <c r="CL45" s="202"/>
      <c r="CM45" s="206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</row>
    <row r="46" spans="1:104" s="53" customFormat="1" ht="15" customHeight="1" x14ac:dyDescent="0.2">
      <c r="A46" s="169" t="s">
        <v>130</v>
      </c>
      <c r="B46" s="170"/>
      <c r="C46" s="170"/>
      <c r="D46" s="170"/>
      <c r="E46" s="170"/>
      <c r="F46" s="170"/>
      <c r="G46" s="170"/>
      <c r="H46" s="170"/>
      <c r="I46" s="171"/>
      <c r="J46" s="122"/>
      <c r="K46" s="172" t="s">
        <v>131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50" t="s">
        <v>9</v>
      </c>
      <c r="BI46" s="151"/>
      <c r="BJ46" s="151"/>
      <c r="BK46" s="151"/>
      <c r="BL46" s="151"/>
      <c r="BM46" s="151"/>
      <c r="BN46" s="151"/>
      <c r="BO46" s="151"/>
      <c r="BP46" s="151"/>
      <c r="BQ46" s="151"/>
      <c r="BR46" s="152"/>
      <c r="BS46" s="214">
        <v>29.34</v>
      </c>
      <c r="BT46" s="215"/>
      <c r="BU46" s="215"/>
      <c r="BV46" s="215"/>
      <c r="BW46" s="215"/>
      <c r="BX46" s="215"/>
      <c r="BY46" s="215"/>
      <c r="BZ46" s="215"/>
      <c r="CA46" s="215"/>
      <c r="CB46" s="216"/>
      <c r="CC46" s="200">
        <v>168.6947424705229</v>
      </c>
      <c r="CD46" s="201"/>
      <c r="CE46" s="201"/>
      <c r="CF46" s="201"/>
      <c r="CG46" s="201"/>
      <c r="CH46" s="201"/>
      <c r="CI46" s="201"/>
      <c r="CJ46" s="201"/>
      <c r="CK46" s="201"/>
      <c r="CL46" s="202"/>
      <c r="CM46" s="206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</row>
    <row r="47" spans="1:104" s="53" customFormat="1" ht="64.5" customHeight="1" x14ac:dyDescent="0.2">
      <c r="A47" s="169" t="s">
        <v>132</v>
      </c>
      <c r="B47" s="170"/>
      <c r="C47" s="170"/>
      <c r="D47" s="170"/>
      <c r="E47" s="170"/>
      <c r="F47" s="170"/>
      <c r="G47" s="170"/>
      <c r="H47" s="170"/>
      <c r="I47" s="171"/>
      <c r="J47" s="122"/>
      <c r="K47" s="172" t="s">
        <v>133</v>
      </c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50" t="s">
        <v>9</v>
      </c>
      <c r="BI47" s="151"/>
      <c r="BJ47" s="151"/>
      <c r="BK47" s="151"/>
      <c r="BL47" s="151"/>
      <c r="BM47" s="151"/>
      <c r="BN47" s="151"/>
      <c r="BO47" s="151"/>
      <c r="BP47" s="151"/>
      <c r="BQ47" s="151"/>
      <c r="BR47" s="152"/>
      <c r="BS47" s="214">
        <v>0</v>
      </c>
      <c r="BT47" s="215"/>
      <c r="BU47" s="215"/>
      <c r="BV47" s="215"/>
      <c r="BW47" s="215"/>
      <c r="BX47" s="215"/>
      <c r="BY47" s="215"/>
      <c r="BZ47" s="215"/>
      <c r="CA47" s="215"/>
      <c r="CB47" s="216"/>
      <c r="CC47" s="214">
        <v>0</v>
      </c>
      <c r="CD47" s="215"/>
      <c r="CE47" s="215"/>
      <c r="CF47" s="215"/>
      <c r="CG47" s="215"/>
      <c r="CH47" s="215"/>
      <c r="CI47" s="215"/>
      <c r="CJ47" s="215"/>
      <c r="CK47" s="215"/>
      <c r="CL47" s="216"/>
      <c r="CM47" s="206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</row>
    <row r="48" spans="1:104" s="53" customFormat="1" ht="30" customHeight="1" x14ac:dyDescent="0.2">
      <c r="A48" s="169" t="s">
        <v>134</v>
      </c>
      <c r="B48" s="170"/>
      <c r="C48" s="170"/>
      <c r="D48" s="170"/>
      <c r="E48" s="170"/>
      <c r="F48" s="170"/>
      <c r="G48" s="170"/>
      <c r="H48" s="170"/>
      <c r="I48" s="171"/>
      <c r="J48" s="122"/>
      <c r="K48" s="172" t="s">
        <v>135</v>
      </c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50" t="s">
        <v>136</v>
      </c>
      <c r="BI48" s="151"/>
      <c r="BJ48" s="151"/>
      <c r="BK48" s="151"/>
      <c r="BL48" s="151"/>
      <c r="BM48" s="151"/>
      <c r="BN48" s="151"/>
      <c r="BO48" s="151"/>
      <c r="BP48" s="151"/>
      <c r="BQ48" s="151"/>
      <c r="BR48" s="152"/>
      <c r="BS48" s="214">
        <v>0</v>
      </c>
      <c r="BT48" s="215"/>
      <c r="BU48" s="215"/>
      <c r="BV48" s="215"/>
      <c r="BW48" s="215"/>
      <c r="BX48" s="215"/>
      <c r="BY48" s="215"/>
      <c r="BZ48" s="215"/>
      <c r="CA48" s="215"/>
      <c r="CB48" s="216"/>
      <c r="CC48" s="214">
        <v>0</v>
      </c>
      <c r="CD48" s="215"/>
      <c r="CE48" s="215"/>
      <c r="CF48" s="215"/>
      <c r="CG48" s="215"/>
      <c r="CH48" s="215"/>
      <c r="CI48" s="215"/>
      <c r="CJ48" s="215"/>
      <c r="CK48" s="215"/>
      <c r="CL48" s="216"/>
      <c r="CM48" s="206"/>
      <c r="CN48" s="207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</row>
    <row r="49" spans="1:106" s="53" customFormat="1" ht="111.75" customHeight="1" x14ac:dyDescent="0.2">
      <c r="A49" s="169" t="s">
        <v>137</v>
      </c>
      <c r="B49" s="170"/>
      <c r="C49" s="170"/>
      <c r="D49" s="170"/>
      <c r="E49" s="170"/>
      <c r="F49" s="170"/>
      <c r="G49" s="170"/>
      <c r="H49" s="170"/>
      <c r="I49" s="171"/>
      <c r="J49" s="122"/>
      <c r="K49" s="172" t="s">
        <v>138</v>
      </c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50" t="s">
        <v>9</v>
      </c>
      <c r="BI49" s="151"/>
      <c r="BJ49" s="151"/>
      <c r="BK49" s="151"/>
      <c r="BL49" s="151"/>
      <c r="BM49" s="151"/>
      <c r="BN49" s="151"/>
      <c r="BO49" s="151"/>
      <c r="BP49" s="151"/>
      <c r="BQ49" s="151"/>
      <c r="BR49" s="152"/>
      <c r="BS49" s="200">
        <v>34843.5</v>
      </c>
      <c r="BT49" s="201"/>
      <c r="BU49" s="201"/>
      <c r="BV49" s="201"/>
      <c r="BW49" s="201"/>
      <c r="BX49" s="201"/>
      <c r="BY49" s="201"/>
      <c r="BZ49" s="201"/>
      <c r="CA49" s="201"/>
      <c r="CB49" s="202"/>
      <c r="CC49" s="214"/>
      <c r="CD49" s="215"/>
      <c r="CE49" s="215"/>
      <c r="CF49" s="215"/>
      <c r="CG49" s="215"/>
      <c r="CH49" s="215"/>
      <c r="CI49" s="215"/>
      <c r="CJ49" s="215"/>
      <c r="CK49" s="215"/>
      <c r="CL49" s="216"/>
      <c r="CM49" s="294" t="s">
        <v>213</v>
      </c>
      <c r="CN49" s="295"/>
      <c r="CO49" s="295"/>
      <c r="CP49" s="295"/>
      <c r="CQ49" s="295"/>
      <c r="CR49" s="295"/>
      <c r="CS49" s="295"/>
      <c r="CT49" s="295"/>
      <c r="CU49" s="295"/>
      <c r="CV49" s="295"/>
      <c r="CW49" s="295"/>
      <c r="CX49" s="295"/>
      <c r="CY49" s="295"/>
      <c r="CZ49" s="295"/>
    </row>
    <row r="50" spans="1:106" s="53" customFormat="1" ht="30" customHeight="1" x14ac:dyDescent="0.2">
      <c r="A50" s="169" t="s">
        <v>139</v>
      </c>
      <c r="B50" s="170"/>
      <c r="C50" s="170"/>
      <c r="D50" s="170"/>
      <c r="E50" s="170"/>
      <c r="F50" s="170"/>
      <c r="G50" s="170"/>
      <c r="H50" s="170"/>
      <c r="I50" s="171"/>
      <c r="J50" s="122"/>
      <c r="K50" s="172" t="s">
        <v>192</v>
      </c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50" t="s">
        <v>9</v>
      </c>
      <c r="BI50" s="151"/>
      <c r="BJ50" s="151"/>
      <c r="BK50" s="151"/>
      <c r="BL50" s="151"/>
      <c r="BM50" s="151"/>
      <c r="BN50" s="151"/>
      <c r="BO50" s="151"/>
      <c r="BP50" s="151"/>
      <c r="BQ50" s="151"/>
      <c r="BR50" s="152"/>
      <c r="BS50" s="214">
        <v>122.84</v>
      </c>
      <c r="BT50" s="215"/>
      <c r="BU50" s="215"/>
      <c r="BV50" s="215"/>
      <c r="BW50" s="215"/>
      <c r="BX50" s="215"/>
      <c r="BY50" s="215"/>
      <c r="BZ50" s="215"/>
      <c r="CA50" s="215"/>
      <c r="CB50" s="216"/>
      <c r="CC50" s="200">
        <v>64.193707628442695</v>
      </c>
      <c r="CD50" s="201"/>
      <c r="CE50" s="201"/>
      <c r="CF50" s="201"/>
      <c r="CG50" s="201"/>
      <c r="CH50" s="201"/>
      <c r="CI50" s="201"/>
      <c r="CJ50" s="201"/>
      <c r="CK50" s="201"/>
      <c r="CL50" s="202"/>
      <c r="CM50" s="206"/>
      <c r="CN50" s="207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</row>
    <row r="51" spans="1:106" s="53" customFormat="1" ht="21.75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1"/>
      <c r="J51" s="122"/>
      <c r="K51" s="172" t="s">
        <v>142</v>
      </c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50" t="s">
        <v>9</v>
      </c>
      <c r="BI51" s="151"/>
      <c r="BJ51" s="151"/>
      <c r="BK51" s="151"/>
      <c r="BL51" s="151"/>
      <c r="BM51" s="151"/>
      <c r="BN51" s="151"/>
      <c r="BO51" s="151"/>
      <c r="BP51" s="151"/>
      <c r="BQ51" s="151"/>
      <c r="BR51" s="152"/>
      <c r="BS51" s="200">
        <v>59.5</v>
      </c>
      <c r="BT51" s="201"/>
      <c r="BU51" s="201"/>
      <c r="BV51" s="201"/>
      <c r="BW51" s="201"/>
      <c r="BX51" s="201"/>
      <c r="BY51" s="201"/>
      <c r="BZ51" s="201"/>
      <c r="CA51" s="201"/>
      <c r="CB51" s="202"/>
      <c r="CC51" s="200">
        <v>14.781862163965792</v>
      </c>
      <c r="CD51" s="201"/>
      <c r="CE51" s="201"/>
      <c r="CF51" s="201"/>
      <c r="CG51" s="201"/>
      <c r="CH51" s="201"/>
      <c r="CI51" s="201"/>
      <c r="CJ51" s="201"/>
      <c r="CK51" s="201"/>
      <c r="CL51" s="202"/>
      <c r="CM51" s="206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</row>
    <row r="52" spans="1:106" s="53" customFormat="1" ht="39.75" customHeight="1" x14ac:dyDescent="0.2">
      <c r="A52" s="169" t="s">
        <v>143</v>
      </c>
      <c r="B52" s="170"/>
      <c r="C52" s="170"/>
      <c r="D52" s="170"/>
      <c r="E52" s="170"/>
      <c r="F52" s="170"/>
      <c r="G52" s="170"/>
      <c r="H52" s="170"/>
      <c r="I52" s="171"/>
      <c r="J52" s="122"/>
      <c r="K52" s="172" t="s">
        <v>144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50" t="s">
        <v>9</v>
      </c>
      <c r="BI52" s="151"/>
      <c r="BJ52" s="151"/>
      <c r="BK52" s="151"/>
      <c r="BL52" s="151"/>
      <c r="BM52" s="151"/>
      <c r="BN52" s="151"/>
      <c r="BO52" s="151"/>
      <c r="BP52" s="151"/>
      <c r="BQ52" s="151"/>
      <c r="BR52" s="152"/>
      <c r="BS52" s="200">
        <v>63.34</v>
      </c>
      <c r="BT52" s="201"/>
      <c r="BU52" s="201"/>
      <c r="BV52" s="201"/>
      <c r="BW52" s="201"/>
      <c r="BX52" s="201"/>
      <c r="BY52" s="201"/>
      <c r="BZ52" s="201"/>
      <c r="CA52" s="201"/>
      <c r="CB52" s="202"/>
      <c r="CC52" s="200">
        <v>49.411845464476897</v>
      </c>
      <c r="CD52" s="201"/>
      <c r="CE52" s="201"/>
      <c r="CF52" s="201"/>
      <c r="CG52" s="201"/>
      <c r="CH52" s="201"/>
      <c r="CI52" s="201"/>
      <c r="CJ52" s="201"/>
      <c r="CK52" s="201"/>
      <c r="CL52" s="202"/>
      <c r="CM52" s="206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</row>
    <row r="53" spans="1:106" s="68" customFormat="1" ht="45" customHeight="1" x14ac:dyDescent="0.2">
      <c r="A53" s="189" t="s">
        <v>44</v>
      </c>
      <c r="B53" s="190"/>
      <c r="C53" s="190"/>
      <c r="D53" s="190"/>
      <c r="E53" s="190"/>
      <c r="F53" s="190"/>
      <c r="G53" s="190"/>
      <c r="H53" s="190"/>
      <c r="I53" s="191"/>
      <c r="J53" s="125"/>
      <c r="K53" s="192" t="s">
        <v>145</v>
      </c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3" t="s">
        <v>9</v>
      </c>
      <c r="BI53" s="194"/>
      <c r="BJ53" s="194"/>
      <c r="BK53" s="194"/>
      <c r="BL53" s="194"/>
      <c r="BM53" s="194"/>
      <c r="BN53" s="194"/>
      <c r="BO53" s="194"/>
      <c r="BP53" s="194"/>
      <c r="BQ53" s="194"/>
      <c r="BR53" s="195"/>
      <c r="BS53" s="196">
        <v>1616.3</v>
      </c>
      <c r="BT53" s="211"/>
      <c r="BU53" s="211"/>
      <c r="BV53" s="211"/>
      <c r="BW53" s="211"/>
      <c r="BX53" s="211"/>
      <c r="BY53" s="211"/>
      <c r="BZ53" s="211"/>
      <c r="CA53" s="211"/>
      <c r="CB53" s="212"/>
      <c r="CC53" s="196"/>
      <c r="CD53" s="211"/>
      <c r="CE53" s="211"/>
      <c r="CF53" s="211"/>
      <c r="CG53" s="211"/>
      <c r="CH53" s="211"/>
      <c r="CI53" s="211"/>
      <c r="CJ53" s="211"/>
      <c r="CK53" s="211"/>
      <c r="CL53" s="212"/>
      <c r="CM53" s="197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211"/>
      <c r="DB53" s="212"/>
    </row>
    <row r="54" spans="1:106" s="53" customFormat="1" ht="77.25" customHeight="1" x14ac:dyDescent="0.2">
      <c r="A54" s="169" t="s">
        <v>46</v>
      </c>
      <c r="B54" s="170"/>
      <c r="C54" s="170"/>
      <c r="D54" s="170"/>
      <c r="E54" s="170"/>
      <c r="F54" s="170"/>
      <c r="G54" s="170"/>
      <c r="H54" s="170"/>
      <c r="I54" s="171"/>
      <c r="J54" s="122"/>
      <c r="K54" s="172" t="s">
        <v>146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50" t="s">
        <v>9</v>
      </c>
      <c r="BI54" s="151"/>
      <c r="BJ54" s="151"/>
      <c r="BK54" s="151"/>
      <c r="BL54" s="151"/>
      <c r="BM54" s="151"/>
      <c r="BN54" s="151"/>
      <c r="BO54" s="151"/>
      <c r="BP54" s="151"/>
      <c r="BQ54" s="151"/>
      <c r="BR54" s="152"/>
      <c r="BS54" s="200">
        <f>BS22+BS26+BS28</f>
        <v>0</v>
      </c>
      <c r="BT54" s="201"/>
      <c r="BU54" s="201"/>
      <c r="BV54" s="201"/>
      <c r="BW54" s="201"/>
      <c r="BX54" s="201"/>
      <c r="BY54" s="201"/>
      <c r="BZ54" s="201"/>
      <c r="CA54" s="201"/>
      <c r="CB54" s="202"/>
      <c r="CC54" s="200">
        <f>CC22+CC26+CC24</f>
        <v>21179.039147519852</v>
      </c>
      <c r="CD54" s="201"/>
      <c r="CE54" s="201"/>
      <c r="CF54" s="201"/>
      <c r="CG54" s="201"/>
      <c r="CH54" s="201"/>
      <c r="CI54" s="201"/>
      <c r="CJ54" s="201"/>
      <c r="CK54" s="201"/>
      <c r="CL54" s="202"/>
      <c r="CM54" s="287" t="s">
        <v>207</v>
      </c>
      <c r="CN54" s="288"/>
      <c r="CO54" s="288"/>
      <c r="CP54" s="288"/>
      <c r="CQ54" s="288"/>
      <c r="CR54" s="288"/>
      <c r="CS54" s="288"/>
      <c r="CT54" s="288"/>
      <c r="CU54" s="288"/>
      <c r="CV54" s="288"/>
      <c r="CW54" s="288"/>
      <c r="CX54" s="288"/>
      <c r="CY54" s="288"/>
      <c r="CZ54" s="288"/>
    </row>
    <row r="55" spans="1:106" s="53" customFormat="1" ht="45" customHeight="1" x14ac:dyDescent="0.2">
      <c r="A55" s="222" t="s">
        <v>48</v>
      </c>
      <c r="B55" s="223"/>
      <c r="C55" s="223"/>
      <c r="D55" s="223"/>
      <c r="E55" s="223"/>
      <c r="F55" s="223"/>
      <c r="G55" s="223"/>
      <c r="H55" s="223"/>
      <c r="I55" s="224"/>
      <c r="J55" s="124"/>
      <c r="K55" s="225" t="s">
        <v>147</v>
      </c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6" t="s">
        <v>9</v>
      </c>
      <c r="BI55" s="227"/>
      <c r="BJ55" s="227"/>
      <c r="BK55" s="227"/>
      <c r="BL55" s="227"/>
      <c r="BM55" s="227"/>
      <c r="BN55" s="227"/>
      <c r="BO55" s="227"/>
      <c r="BP55" s="227"/>
      <c r="BQ55" s="227"/>
      <c r="BR55" s="228"/>
      <c r="BS55" s="229">
        <v>17395.7</v>
      </c>
      <c r="BT55" s="230"/>
      <c r="BU55" s="230"/>
      <c r="BV55" s="230"/>
      <c r="BW55" s="230"/>
      <c r="BX55" s="230"/>
      <c r="BY55" s="230"/>
      <c r="BZ55" s="230"/>
      <c r="CA55" s="230"/>
      <c r="CB55" s="231"/>
      <c r="CC55" s="229">
        <v>18792.923560000003</v>
      </c>
      <c r="CD55" s="230"/>
      <c r="CE55" s="230"/>
      <c r="CF55" s="230"/>
      <c r="CG55" s="230"/>
      <c r="CH55" s="230"/>
      <c r="CI55" s="230"/>
      <c r="CJ55" s="230"/>
      <c r="CK55" s="230"/>
      <c r="CL55" s="231"/>
      <c r="CM55" s="232"/>
      <c r="CN55" s="233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</row>
    <row r="56" spans="1:106" s="53" customFormat="1" ht="30" customHeight="1" x14ac:dyDescent="0.2">
      <c r="A56" s="169" t="s">
        <v>12</v>
      </c>
      <c r="B56" s="170"/>
      <c r="C56" s="170"/>
      <c r="D56" s="170"/>
      <c r="E56" s="170"/>
      <c r="F56" s="170"/>
      <c r="G56" s="170"/>
      <c r="H56" s="170"/>
      <c r="I56" s="171"/>
      <c r="J56" s="122"/>
      <c r="K56" s="218" t="s">
        <v>148</v>
      </c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150" t="s">
        <v>149</v>
      </c>
      <c r="BI56" s="151"/>
      <c r="BJ56" s="151"/>
      <c r="BK56" s="151"/>
      <c r="BL56" s="151"/>
      <c r="BM56" s="151"/>
      <c r="BN56" s="151"/>
      <c r="BO56" s="151"/>
      <c r="BP56" s="151"/>
      <c r="BQ56" s="151"/>
      <c r="BR56" s="152"/>
      <c r="BS56" s="214">
        <v>1364.6968051458966</v>
      </c>
      <c r="BT56" s="215"/>
      <c r="BU56" s="215"/>
      <c r="BV56" s="215"/>
      <c r="BW56" s="215"/>
      <c r="BX56" s="215"/>
      <c r="BY56" s="215"/>
      <c r="BZ56" s="215"/>
      <c r="CA56" s="215"/>
      <c r="CB56" s="216"/>
      <c r="CC56" s="200">
        <v>1475.817</v>
      </c>
      <c r="CD56" s="201"/>
      <c r="CE56" s="201"/>
      <c r="CF56" s="201"/>
      <c r="CG56" s="201"/>
      <c r="CH56" s="201"/>
      <c r="CI56" s="201"/>
      <c r="CJ56" s="201"/>
      <c r="CK56" s="201"/>
      <c r="CL56" s="202"/>
      <c r="CM56" s="206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</row>
    <row r="57" spans="1:106" s="53" customFormat="1" ht="60" customHeight="1" x14ac:dyDescent="0.2">
      <c r="A57" s="169" t="s">
        <v>30</v>
      </c>
      <c r="B57" s="170"/>
      <c r="C57" s="170"/>
      <c r="D57" s="170"/>
      <c r="E57" s="170"/>
      <c r="F57" s="170"/>
      <c r="G57" s="170"/>
      <c r="H57" s="170"/>
      <c r="I57" s="171"/>
      <c r="J57" s="122"/>
      <c r="K57" s="218" t="s">
        <v>150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150" t="s">
        <v>9</v>
      </c>
      <c r="BI57" s="151"/>
      <c r="BJ57" s="151"/>
      <c r="BK57" s="151"/>
      <c r="BL57" s="151"/>
      <c r="BM57" s="151"/>
      <c r="BN57" s="151"/>
      <c r="BO57" s="151"/>
      <c r="BP57" s="151"/>
      <c r="BQ57" s="151"/>
      <c r="BR57" s="152"/>
      <c r="BS57" s="217">
        <v>12.746049703806428</v>
      </c>
      <c r="BT57" s="238"/>
      <c r="BU57" s="238"/>
      <c r="BV57" s="238"/>
      <c r="BW57" s="238"/>
      <c r="BX57" s="238"/>
      <c r="BY57" s="238"/>
      <c r="BZ57" s="238"/>
      <c r="CA57" s="238"/>
      <c r="CB57" s="239"/>
      <c r="CC57" s="240">
        <f>CC55/CC56</f>
        <v>12.7339118332422</v>
      </c>
      <c r="CD57" s="241"/>
      <c r="CE57" s="241"/>
      <c r="CF57" s="241"/>
      <c r="CG57" s="241"/>
      <c r="CH57" s="241"/>
      <c r="CI57" s="241"/>
      <c r="CJ57" s="241"/>
      <c r="CK57" s="241"/>
      <c r="CL57" s="242"/>
      <c r="CM57" s="269"/>
      <c r="CN57" s="270"/>
      <c r="CO57" s="270"/>
      <c r="CP57" s="270"/>
      <c r="CQ57" s="270"/>
      <c r="CR57" s="270"/>
      <c r="CS57" s="270"/>
      <c r="CT57" s="270"/>
      <c r="CU57" s="270"/>
      <c r="CV57" s="270"/>
      <c r="CW57" s="270"/>
      <c r="CX57" s="270"/>
      <c r="CY57" s="270"/>
      <c r="CZ57" s="270"/>
    </row>
    <row r="58" spans="1:106" s="53" customFormat="1" ht="57" customHeight="1" x14ac:dyDescent="0.2">
      <c r="A58" s="222" t="s">
        <v>151</v>
      </c>
      <c r="B58" s="223"/>
      <c r="C58" s="223"/>
      <c r="D58" s="223"/>
      <c r="E58" s="223"/>
      <c r="F58" s="223"/>
      <c r="G58" s="223"/>
      <c r="H58" s="223"/>
      <c r="I58" s="224"/>
      <c r="J58" s="124"/>
      <c r="K58" s="225" t="s">
        <v>152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6" t="s">
        <v>86</v>
      </c>
      <c r="BI58" s="227"/>
      <c r="BJ58" s="227"/>
      <c r="BK58" s="227"/>
      <c r="BL58" s="227"/>
      <c r="BM58" s="227"/>
      <c r="BN58" s="227"/>
      <c r="BO58" s="227"/>
      <c r="BP58" s="227"/>
      <c r="BQ58" s="227"/>
      <c r="BR58" s="228"/>
      <c r="BS58" s="226" t="s">
        <v>86</v>
      </c>
      <c r="BT58" s="227"/>
      <c r="BU58" s="227"/>
      <c r="BV58" s="227"/>
      <c r="BW58" s="227"/>
      <c r="BX58" s="227"/>
      <c r="BY58" s="227"/>
      <c r="BZ58" s="227"/>
      <c r="CA58" s="227"/>
      <c r="CB58" s="228"/>
      <c r="CC58" s="226" t="s">
        <v>86</v>
      </c>
      <c r="CD58" s="227"/>
      <c r="CE58" s="227"/>
      <c r="CF58" s="227"/>
      <c r="CG58" s="227"/>
      <c r="CH58" s="227"/>
      <c r="CI58" s="227"/>
      <c r="CJ58" s="227"/>
      <c r="CK58" s="227"/>
      <c r="CL58" s="228"/>
      <c r="CM58" s="235" t="s">
        <v>86</v>
      </c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</row>
    <row r="59" spans="1:106" s="53" customFormat="1" ht="30" customHeight="1" x14ac:dyDescent="0.2">
      <c r="A59" s="169" t="s">
        <v>10</v>
      </c>
      <c r="B59" s="170"/>
      <c r="C59" s="170"/>
      <c r="D59" s="170"/>
      <c r="E59" s="170"/>
      <c r="F59" s="170"/>
      <c r="G59" s="170"/>
      <c r="H59" s="170"/>
      <c r="I59" s="171"/>
      <c r="J59" s="122"/>
      <c r="K59" s="218" t="s">
        <v>153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150" t="s">
        <v>154</v>
      </c>
      <c r="BI59" s="151"/>
      <c r="BJ59" s="151"/>
      <c r="BK59" s="151"/>
      <c r="BL59" s="151"/>
      <c r="BM59" s="151"/>
      <c r="BN59" s="151"/>
      <c r="BO59" s="151"/>
      <c r="BP59" s="151"/>
      <c r="BQ59" s="151"/>
      <c r="BR59" s="152"/>
      <c r="BS59" s="243">
        <v>888</v>
      </c>
      <c r="BT59" s="244"/>
      <c r="BU59" s="244"/>
      <c r="BV59" s="244"/>
      <c r="BW59" s="244"/>
      <c r="BX59" s="244"/>
      <c r="BY59" s="244"/>
      <c r="BZ59" s="244"/>
      <c r="CA59" s="244"/>
      <c r="CB59" s="245"/>
      <c r="CC59" s="243">
        <v>889</v>
      </c>
      <c r="CD59" s="244"/>
      <c r="CE59" s="244"/>
      <c r="CF59" s="244"/>
      <c r="CG59" s="244"/>
      <c r="CH59" s="244"/>
      <c r="CI59" s="244"/>
      <c r="CJ59" s="244"/>
      <c r="CK59" s="244"/>
      <c r="CL59" s="245"/>
      <c r="CM59" s="206"/>
      <c r="CN59" s="207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</row>
    <row r="60" spans="1:106" s="53" customFormat="1" ht="15" customHeight="1" x14ac:dyDescent="0.2">
      <c r="A60" s="169" t="s">
        <v>155</v>
      </c>
      <c r="B60" s="170"/>
      <c r="C60" s="170"/>
      <c r="D60" s="170"/>
      <c r="E60" s="170"/>
      <c r="F60" s="170"/>
      <c r="G60" s="170"/>
      <c r="H60" s="170"/>
      <c r="I60" s="171"/>
      <c r="J60" s="122"/>
      <c r="K60" s="218" t="s">
        <v>156</v>
      </c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150" t="s">
        <v>157</v>
      </c>
      <c r="BI60" s="151"/>
      <c r="BJ60" s="151"/>
      <c r="BK60" s="151"/>
      <c r="BL60" s="151"/>
      <c r="BM60" s="151"/>
      <c r="BN60" s="151"/>
      <c r="BO60" s="151"/>
      <c r="BP60" s="151"/>
      <c r="BQ60" s="151"/>
      <c r="BR60" s="152"/>
      <c r="BS60" s="243">
        <f>BS61</f>
        <v>32.700000000000003</v>
      </c>
      <c r="BT60" s="244"/>
      <c r="BU60" s="244"/>
      <c r="BV60" s="244"/>
      <c r="BW60" s="244"/>
      <c r="BX60" s="244"/>
      <c r="BY60" s="244"/>
      <c r="BZ60" s="244"/>
      <c r="CA60" s="244"/>
      <c r="CB60" s="245"/>
      <c r="CC60" s="277">
        <f>CC61</f>
        <v>32.36</v>
      </c>
      <c r="CD60" s="278"/>
      <c r="CE60" s="278"/>
      <c r="CF60" s="278"/>
      <c r="CG60" s="278"/>
      <c r="CH60" s="278"/>
      <c r="CI60" s="278"/>
      <c r="CJ60" s="278"/>
      <c r="CK60" s="278"/>
      <c r="CL60" s="279"/>
      <c r="CM60" s="206"/>
      <c r="CN60" s="207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</row>
    <row r="61" spans="1:106" s="53" customFormat="1" ht="30" customHeight="1" x14ac:dyDescent="0.2">
      <c r="A61" s="247" t="s">
        <v>158</v>
      </c>
      <c r="B61" s="248"/>
      <c r="C61" s="248"/>
      <c r="D61" s="248"/>
      <c r="E61" s="248"/>
      <c r="F61" s="248"/>
      <c r="G61" s="248"/>
      <c r="H61" s="248"/>
      <c r="I61" s="249"/>
      <c r="J61" s="123"/>
      <c r="K61" s="218" t="s">
        <v>159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150" t="s">
        <v>157</v>
      </c>
      <c r="BI61" s="151"/>
      <c r="BJ61" s="151"/>
      <c r="BK61" s="151"/>
      <c r="BL61" s="151"/>
      <c r="BM61" s="151"/>
      <c r="BN61" s="151"/>
      <c r="BO61" s="151"/>
      <c r="BP61" s="151"/>
      <c r="BQ61" s="151"/>
      <c r="BR61" s="152"/>
      <c r="BS61" s="243">
        <f>32.7</f>
        <v>32.700000000000003</v>
      </c>
      <c r="BT61" s="244"/>
      <c r="BU61" s="244"/>
      <c r="BV61" s="244"/>
      <c r="BW61" s="244"/>
      <c r="BX61" s="244"/>
      <c r="BY61" s="244"/>
      <c r="BZ61" s="244"/>
      <c r="CA61" s="244"/>
      <c r="CB61" s="245"/>
      <c r="CC61" s="277">
        <v>32.36</v>
      </c>
      <c r="CD61" s="278"/>
      <c r="CE61" s="278"/>
      <c r="CF61" s="278"/>
      <c r="CG61" s="278"/>
      <c r="CH61" s="278"/>
      <c r="CI61" s="278"/>
      <c r="CJ61" s="278"/>
      <c r="CK61" s="278"/>
      <c r="CL61" s="279"/>
      <c r="CM61" s="206"/>
      <c r="CN61" s="207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</row>
    <row r="62" spans="1:106" s="53" customFormat="1" ht="30" customHeight="1" x14ac:dyDescent="0.2">
      <c r="A62" s="222" t="s">
        <v>160</v>
      </c>
      <c r="B62" s="223"/>
      <c r="C62" s="223"/>
      <c r="D62" s="223"/>
      <c r="E62" s="223"/>
      <c r="F62" s="223"/>
      <c r="G62" s="223"/>
      <c r="H62" s="223"/>
      <c r="I62" s="224"/>
      <c r="J62" s="124"/>
      <c r="K62" s="225" t="s">
        <v>161</v>
      </c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6" t="s">
        <v>162</v>
      </c>
      <c r="BI62" s="227"/>
      <c r="BJ62" s="227"/>
      <c r="BK62" s="227"/>
      <c r="BL62" s="227"/>
      <c r="BM62" s="227"/>
      <c r="BN62" s="227"/>
      <c r="BO62" s="227"/>
      <c r="BP62" s="227"/>
      <c r="BQ62" s="227"/>
      <c r="BR62" s="228"/>
      <c r="BS62" s="246">
        <f>BS63+BS64</f>
        <v>352.31</v>
      </c>
      <c r="BT62" s="227"/>
      <c r="BU62" s="227"/>
      <c r="BV62" s="227"/>
      <c r="BW62" s="227"/>
      <c r="BX62" s="227"/>
      <c r="BY62" s="227"/>
      <c r="BZ62" s="227"/>
      <c r="CA62" s="227"/>
      <c r="CB62" s="228"/>
      <c r="CC62" s="246">
        <f>CC63+CC64</f>
        <v>353.88300000000004</v>
      </c>
      <c r="CD62" s="250"/>
      <c r="CE62" s="250"/>
      <c r="CF62" s="250"/>
      <c r="CG62" s="250"/>
      <c r="CH62" s="250"/>
      <c r="CI62" s="250"/>
      <c r="CJ62" s="250"/>
      <c r="CK62" s="250"/>
      <c r="CL62" s="251"/>
      <c r="CM62" s="232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</row>
    <row r="63" spans="1:106" s="53" customFormat="1" ht="36.75" customHeight="1" x14ac:dyDescent="0.2">
      <c r="A63" s="247" t="s">
        <v>163</v>
      </c>
      <c r="B63" s="248"/>
      <c r="C63" s="248"/>
      <c r="D63" s="248"/>
      <c r="E63" s="248"/>
      <c r="F63" s="248"/>
      <c r="G63" s="248"/>
      <c r="H63" s="248"/>
      <c r="I63" s="249"/>
      <c r="J63" s="123"/>
      <c r="K63" s="218" t="s">
        <v>164</v>
      </c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150" t="s">
        <v>162</v>
      </c>
      <c r="BI63" s="151"/>
      <c r="BJ63" s="151"/>
      <c r="BK63" s="151"/>
      <c r="BL63" s="151"/>
      <c r="BM63" s="151"/>
      <c r="BN63" s="151"/>
      <c r="BO63" s="151"/>
      <c r="BP63" s="151"/>
      <c r="BQ63" s="151"/>
      <c r="BR63" s="152"/>
      <c r="BS63" s="243">
        <v>137.43</v>
      </c>
      <c r="BT63" s="244"/>
      <c r="BU63" s="244"/>
      <c r="BV63" s="244"/>
      <c r="BW63" s="244"/>
      <c r="BX63" s="244"/>
      <c r="BY63" s="244"/>
      <c r="BZ63" s="244"/>
      <c r="CA63" s="244"/>
      <c r="CB63" s="245"/>
      <c r="CC63" s="277">
        <v>139.297</v>
      </c>
      <c r="CD63" s="278"/>
      <c r="CE63" s="278"/>
      <c r="CF63" s="278"/>
      <c r="CG63" s="278"/>
      <c r="CH63" s="278"/>
      <c r="CI63" s="278"/>
      <c r="CJ63" s="278"/>
      <c r="CK63" s="278"/>
      <c r="CL63" s="279"/>
      <c r="CM63" s="206"/>
      <c r="CN63" s="207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</row>
    <row r="64" spans="1:106" s="53" customFormat="1" ht="36.75" customHeight="1" x14ac:dyDescent="0.2">
      <c r="A64" s="247" t="s">
        <v>165</v>
      </c>
      <c r="B64" s="248"/>
      <c r="C64" s="248"/>
      <c r="D64" s="248"/>
      <c r="E64" s="248"/>
      <c r="F64" s="248"/>
      <c r="G64" s="248"/>
      <c r="H64" s="248"/>
      <c r="I64" s="249"/>
      <c r="J64" s="123"/>
      <c r="K64" s="218" t="s">
        <v>166</v>
      </c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50" t="s">
        <v>162</v>
      </c>
      <c r="BI64" s="151"/>
      <c r="BJ64" s="151"/>
      <c r="BK64" s="151"/>
      <c r="BL64" s="151"/>
      <c r="BM64" s="151"/>
      <c r="BN64" s="151"/>
      <c r="BO64" s="151"/>
      <c r="BP64" s="151"/>
      <c r="BQ64" s="151"/>
      <c r="BR64" s="152"/>
      <c r="BS64" s="243">
        <v>214.88</v>
      </c>
      <c r="BT64" s="244"/>
      <c r="BU64" s="244"/>
      <c r="BV64" s="244"/>
      <c r="BW64" s="244"/>
      <c r="BX64" s="244"/>
      <c r="BY64" s="244"/>
      <c r="BZ64" s="244"/>
      <c r="CA64" s="244"/>
      <c r="CB64" s="245"/>
      <c r="CC64" s="277">
        <v>214.58600000000001</v>
      </c>
      <c r="CD64" s="278"/>
      <c r="CE64" s="278"/>
      <c r="CF64" s="278"/>
      <c r="CG64" s="278"/>
      <c r="CH64" s="278"/>
      <c r="CI64" s="278"/>
      <c r="CJ64" s="278"/>
      <c r="CK64" s="278"/>
      <c r="CL64" s="279"/>
      <c r="CM64" s="206"/>
      <c r="CN64" s="207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</row>
    <row r="65" spans="1:104" s="53" customFormat="1" ht="30" customHeight="1" x14ac:dyDescent="0.2">
      <c r="A65" s="222" t="s">
        <v>167</v>
      </c>
      <c r="B65" s="223"/>
      <c r="C65" s="223"/>
      <c r="D65" s="223"/>
      <c r="E65" s="223"/>
      <c r="F65" s="223"/>
      <c r="G65" s="223"/>
      <c r="H65" s="223"/>
      <c r="I65" s="224"/>
      <c r="J65" s="124"/>
      <c r="K65" s="225" t="s">
        <v>168</v>
      </c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6" t="s">
        <v>162</v>
      </c>
      <c r="BI65" s="227"/>
      <c r="BJ65" s="227"/>
      <c r="BK65" s="227"/>
      <c r="BL65" s="227"/>
      <c r="BM65" s="227"/>
      <c r="BN65" s="227"/>
      <c r="BO65" s="227"/>
      <c r="BP65" s="227"/>
      <c r="BQ65" s="227"/>
      <c r="BR65" s="228"/>
      <c r="BS65" s="246">
        <f>BS66+BS67</f>
        <v>693.9</v>
      </c>
      <c r="BT65" s="227"/>
      <c r="BU65" s="227"/>
      <c r="BV65" s="227"/>
      <c r="BW65" s="227"/>
      <c r="BX65" s="227"/>
      <c r="BY65" s="227"/>
      <c r="BZ65" s="227"/>
      <c r="CA65" s="227"/>
      <c r="CB65" s="228"/>
      <c r="CC65" s="246">
        <f>CC66+CC67</f>
        <v>679.4</v>
      </c>
      <c r="CD65" s="250"/>
      <c r="CE65" s="250"/>
      <c r="CF65" s="250"/>
      <c r="CG65" s="250"/>
      <c r="CH65" s="250"/>
      <c r="CI65" s="250"/>
      <c r="CJ65" s="250"/>
      <c r="CK65" s="250"/>
      <c r="CL65" s="251"/>
      <c r="CM65" s="232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</row>
    <row r="66" spans="1:104" s="53" customFormat="1" ht="30" customHeight="1" x14ac:dyDescent="0.2">
      <c r="A66" s="247" t="s">
        <v>169</v>
      </c>
      <c r="B66" s="248"/>
      <c r="C66" s="248"/>
      <c r="D66" s="248"/>
      <c r="E66" s="248"/>
      <c r="F66" s="248"/>
      <c r="G66" s="248"/>
      <c r="H66" s="248"/>
      <c r="I66" s="249"/>
      <c r="J66" s="123"/>
      <c r="K66" s="218" t="s">
        <v>170</v>
      </c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50" t="s">
        <v>162</v>
      </c>
      <c r="BI66" s="151"/>
      <c r="BJ66" s="151"/>
      <c r="BK66" s="151"/>
      <c r="BL66" s="151"/>
      <c r="BM66" s="151"/>
      <c r="BN66" s="151"/>
      <c r="BO66" s="151"/>
      <c r="BP66" s="151"/>
      <c r="BQ66" s="151"/>
      <c r="BR66" s="152"/>
      <c r="BS66" s="277">
        <v>693.9</v>
      </c>
      <c r="BT66" s="278"/>
      <c r="BU66" s="278"/>
      <c r="BV66" s="278"/>
      <c r="BW66" s="278"/>
      <c r="BX66" s="278"/>
      <c r="BY66" s="278"/>
      <c r="BZ66" s="278"/>
      <c r="CA66" s="278"/>
      <c r="CB66" s="279"/>
      <c r="CC66" s="277">
        <v>679.4</v>
      </c>
      <c r="CD66" s="278"/>
      <c r="CE66" s="278"/>
      <c r="CF66" s="278"/>
      <c r="CG66" s="278"/>
      <c r="CH66" s="278"/>
      <c r="CI66" s="278"/>
      <c r="CJ66" s="278"/>
      <c r="CK66" s="278"/>
      <c r="CL66" s="279"/>
      <c r="CM66" s="206"/>
      <c r="CN66" s="207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</row>
    <row r="67" spans="1:104" s="53" customFormat="1" ht="30" customHeight="1" x14ac:dyDescent="0.2">
      <c r="A67" s="247" t="s">
        <v>171</v>
      </c>
      <c r="B67" s="248"/>
      <c r="C67" s="248"/>
      <c r="D67" s="248"/>
      <c r="E67" s="248"/>
      <c r="F67" s="248"/>
      <c r="G67" s="248"/>
      <c r="H67" s="248"/>
      <c r="I67" s="249"/>
      <c r="J67" s="123"/>
      <c r="K67" s="218" t="s">
        <v>172</v>
      </c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150" t="s">
        <v>162</v>
      </c>
      <c r="BI67" s="151"/>
      <c r="BJ67" s="151"/>
      <c r="BK67" s="151"/>
      <c r="BL67" s="151"/>
      <c r="BM67" s="151"/>
      <c r="BN67" s="151"/>
      <c r="BO67" s="151"/>
      <c r="BP67" s="151"/>
      <c r="BQ67" s="151"/>
      <c r="BR67" s="152"/>
      <c r="BS67" s="243">
        <v>0</v>
      </c>
      <c r="BT67" s="244"/>
      <c r="BU67" s="244"/>
      <c r="BV67" s="244"/>
      <c r="BW67" s="244"/>
      <c r="BX67" s="244"/>
      <c r="BY67" s="244"/>
      <c r="BZ67" s="244"/>
      <c r="CA67" s="244"/>
      <c r="CB67" s="245"/>
      <c r="CC67" s="243">
        <v>0</v>
      </c>
      <c r="CD67" s="244"/>
      <c r="CE67" s="244"/>
      <c r="CF67" s="244"/>
      <c r="CG67" s="244"/>
      <c r="CH67" s="244"/>
      <c r="CI67" s="244"/>
      <c r="CJ67" s="244"/>
      <c r="CK67" s="244"/>
      <c r="CL67" s="245"/>
      <c r="CM67" s="206"/>
      <c r="CN67" s="207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</row>
    <row r="68" spans="1:104" s="53" customFormat="1" ht="14.25" customHeight="1" x14ac:dyDescent="0.2">
      <c r="A68" s="222" t="s">
        <v>173</v>
      </c>
      <c r="B68" s="223"/>
      <c r="C68" s="223"/>
      <c r="D68" s="223"/>
      <c r="E68" s="223"/>
      <c r="F68" s="223"/>
      <c r="G68" s="223"/>
      <c r="H68" s="223"/>
      <c r="I68" s="224"/>
      <c r="J68" s="124"/>
      <c r="K68" s="225" t="s">
        <v>174</v>
      </c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6" t="s">
        <v>175</v>
      </c>
      <c r="BI68" s="227"/>
      <c r="BJ68" s="227"/>
      <c r="BK68" s="227"/>
      <c r="BL68" s="227"/>
      <c r="BM68" s="227"/>
      <c r="BN68" s="227"/>
      <c r="BO68" s="227"/>
      <c r="BP68" s="227"/>
      <c r="BQ68" s="227"/>
      <c r="BR68" s="228"/>
      <c r="BS68" s="226">
        <f>BS69+BS70</f>
        <v>122.7</v>
      </c>
      <c r="BT68" s="227"/>
      <c r="BU68" s="227"/>
      <c r="BV68" s="227"/>
      <c r="BW68" s="227"/>
      <c r="BX68" s="227"/>
      <c r="BY68" s="227"/>
      <c r="BZ68" s="227"/>
      <c r="CA68" s="227"/>
      <c r="CB68" s="228"/>
      <c r="CC68" s="246">
        <f>CC69+CC70</f>
        <v>123.505</v>
      </c>
      <c r="CD68" s="250"/>
      <c r="CE68" s="250"/>
      <c r="CF68" s="250"/>
      <c r="CG68" s="250"/>
      <c r="CH68" s="250"/>
      <c r="CI68" s="250"/>
      <c r="CJ68" s="250"/>
      <c r="CK68" s="250"/>
      <c r="CL68" s="251"/>
      <c r="CM68" s="232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</row>
    <row r="69" spans="1:104" s="53" customFormat="1" ht="30" customHeight="1" x14ac:dyDescent="0.2">
      <c r="A69" s="247" t="s">
        <v>176</v>
      </c>
      <c r="B69" s="248"/>
      <c r="C69" s="248"/>
      <c r="D69" s="248"/>
      <c r="E69" s="248"/>
      <c r="F69" s="248"/>
      <c r="G69" s="248"/>
      <c r="H69" s="248"/>
      <c r="I69" s="249"/>
      <c r="J69" s="123"/>
      <c r="K69" s="218" t="s">
        <v>177</v>
      </c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150" t="s">
        <v>175</v>
      </c>
      <c r="BI69" s="151"/>
      <c r="BJ69" s="151"/>
      <c r="BK69" s="151"/>
      <c r="BL69" s="151"/>
      <c r="BM69" s="151"/>
      <c r="BN69" s="151"/>
      <c r="BO69" s="151"/>
      <c r="BP69" s="151"/>
      <c r="BQ69" s="151"/>
      <c r="BR69" s="152"/>
      <c r="BS69" s="277">
        <v>42.86</v>
      </c>
      <c r="BT69" s="278"/>
      <c r="BU69" s="278"/>
      <c r="BV69" s="278"/>
      <c r="BW69" s="278"/>
      <c r="BX69" s="278"/>
      <c r="BY69" s="278"/>
      <c r="BZ69" s="278"/>
      <c r="CA69" s="278"/>
      <c r="CB69" s="279"/>
      <c r="CC69" s="277">
        <v>43.801000000000002</v>
      </c>
      <c r="CD69" s="278"/>
      <c r="CE69" s="278"/>
      <c r="CF69" s="278"/>
      <c r="CG69" s="278"/>
      <c r="CH69" s="278"/>
      <c r="CI69" s="278"/>
      <c r="CJ69" s="278"/>
      <c r="CK69" s="278"/>
      <c r="CL69" s="279"/>
      <c r="CM69" s="206"/>
      <c r="CN69" s="207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</row>
    <row r="70" spans="1:104" s="53" customFormat="1" ht="30" customHeight="1" x14ac:dyDescent="0.2">
      <c r="A70" s="247" t="s">
        <v>178</v>
      </c>
      <c r="B70" s="248"/>
      <c r="C70" s="248"/>
      <c r="D70" s="248"/>
      <c r="E70" s="248"/>
      <c r="F70" s="248"/>
      <c r="G70" s="248"/>
      <c r="H70" s="248"/>
      <c r="I70" s="249"/>
      <c r="J70" s="123"/>
      <c r="K70" s="218" t="s">
        <v>179</v>
      </c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150" t="s">
        <v>175</v>
      </c>
      <c r="BI70" s="151"/>
      <c r="BJ70" s="151"/>
      <c r="BK70" s="151"/>
      <c r="BL70" s="151"/>
      <c r="BM70" s="151"/>
      <c r="BN70" s="151"/>
      <c r="BO70" s="151"/>
      <c r="BP70" s="151"/>
      <c r="BQ70" s="151"/>
      <c r="BR70" s="152"/>
      <c r="BS70" s="277">
        <v>79.84</v>
      </c>
      <c r="BT70" s="278"/>
      <c r="BU70" s="278"/>
      <c r="BV70" s="278"/>
      <c r="BW70" s="278"/>
      <c r="BX70" s="278"/>
      <c r="BY70" s="278"/>
      <c r="BZ70" s="278"/>
      <c r="CA70" s="278"/>
      <c r="CB70" s="279"/>
      <c r="CC70" s="277">
        <v>79.703999999999994</v>
      </c>
      <c r="CD70" s="278"/>
      <c r="CE70" s="278"/>
      <c r="CF70" s="278"/>
      <c r="CG70" s="278"/>
      <c r="CH70" s="278"/>
      <c r="CI70" s="278"/>
      <c r="CJ70" s="278"/>
      <c r="CK70" s="278"/>
      <c r="CL70" s="279"/>
      <c r="CM70" s="206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</row>
    <row r="71" spans="1:104" s="53" customFormat="1" ht="15" customHeight="1" x14ac:dyDescent="0.2">
      <c r="A71" s="169" t="s">
        <v>180</v>
      </c>
      <c r="B71" s="170"/>
      <c r="C71" s="170"/>
      <c r="D71" s="170"/>
      <c r="E71" s="170"/>
      <c r="F71" s="170"/>
      <c r="G71" s="170"/>
      <c r="H71" s="170"/>
      <c r="I71" s="171"/>
      <c r="J71" s="122"/>
      <c r="K71" s="218" t="s">
        <v>181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150" t="s">
        <v>182</v>
      </c>
      <c r="BI71" s="151"/>
      <c r="BJ71" s="151"/>
      <c r="BK71" s="151"/>
      <c r="BL71" s="151"/>
      <c r="BM71" s="151"/>
      <c r="BN71" s="151"/>
      <c r="BO71" s="151"/>
      <c r="BP71" s="151"/>
      <c r="BQ71" s="151"/>
      <c r="BR71" s="152"/>
      <c r="BS71" s="252">
        <v>0.88894132029339856</v>
      </c>
      <c r="BT71" s="253"/>
      <c r="BU71" s="253"/>
      <c r="BV71" s="253"/>
      <c r="BW71" s="253"/>
      <c r="BX71" s="253"/>
      <c r="BY71" s="253"/>
      <c r="BZ71" s="253"/>
      <c r="CA71" s="253"/>
      <c r="CB71" s="254"/>
      <c r="CC71" s="252">
        <f>109.981/CC68</f>
        <v>0.89049836039026764</v>
      </c>
      <c r="CD71" s="253"/>
      <c r="CE71" s="253"/>
      <c r="CF71" s="253"/>
      <c r="CG71" s="253"/>
      <c r="CH71" s="253"/>
      <c r="CI71" s="253"/>
      <c r="CJ71" s="253"/>
      <c r="CK71" s="253"/>
      <c r="CL71" s="254"/>
      <c r="CM71" s="206"/>
      <c r="CN71" s="207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</row>
    <row r="72" spans="1:104" s="53" customFormat="1" ht="30" customHeight="1" x14ac:dyDescent="0.2">
      <c r="A72" s="169" t="s">
        <v>183</v>
      </c>
      <c r="B72" s="170"/>
      <c r="C72" s="170"/>
      <c r="D72" s="170"/>
      <c r="E72" s="170"/>
      <c r="F72" s="170"/>
      <c r="G72" s="170"/>
      <c r="H72" s="170"/>
      <c r="I72" s="171"/>
      <c r="J72" s="122"/>
      <c r="K72" s="218" t="s">
        <v>184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150" t="s">
        <v>9</v>
      </c>
      <c r="BI72" s="151"/>
      <c r="BJ72" s="151"/>
      <c r="BK72" s="151"/>
      <c r="BL72" s="151"/>
      <c r="BM72" s="151"/>
      <c r="BN72" s="151"/>
      <c r="BO72" s="151"/>
      <c r="BP72" s="151"/>
      <c r="BQ72" s="151"/>
      <c r="BR72" s="152"/>
      <c r="BS72" s="277">
        <v>0</v>
      </c>
      <c r="BT72" s="278"/>
      <c r="BU72" s="278"/>
      <c r="BV72" s="278"/>
      <c r="BW72" s="278"/>
      <c r="BX72" s="278"/>
      <c r="BY72" s="278"/>
      <c r="BZ72" s="278"/>
      <c r="CA72" s="278"/>
      <c r="CB72" s="279"/>
      <c r="CC72" s="277">
        <v>0</v>
      </c>
      <c r="CD72" s="278"/>
      <c r="CE72" s="278"/>
      <c r="CF72" s="278"/>
      <c r="CG72" s="278"/>
      <c r="CH72" s="278"/>
      <c r="CI72" s="278"/>
      <c r="CJ72" s="278"/>
      <c r="CK72" s="278"/>
      <c r="CL72" s="279"/>
      <c r="CM72" s="206"/>
      <c r="CN72" s="207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</row>
    <row r="73" spans="1:104" s="53" customFormat="1" ht="30" customHeight="1" x14ac:dyDescent="0.2">
      <c r="A73" s="247" t="s">
        <v>185</v>
      </c>
      <c r="B73" s="248"/>
      <c r="C73" s="248"/>
      <c r="D73" s="248"/>
      <c r="E73" s="248"/>
      <c r="F73" s="248"/>
      <c r="G73" s="248"/>
      <c r="H73" s="248"/>
      <c r="I73" s="249"/>
      <c r="J73" s="123"/>
      <c r="K73" s="218" t="s">
        <v>186</v>
      </c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150" t="s">
        <v>9</v>
      </c>
      <c r="BI73" s="151"/>
      <c r="BJ73" s="151"/>
      <c r="BK73" s="151"/>
      <c r="BL73" s="151"/>
      <c r="BM73" s="151"/>
      <c r="BN73" s="151"/>
      <c r="BO73" s="151"/>
      <c r="BP73" s="151"/>
      <c r="BQ73" s="151"/>
      <c r="BR73" s="152"/>
      <c r="BS73" s="243">
        <v>0</v>
      </c>
      <c r="BT73" s="244"/>
      <c r="BU73" s="244"/>
      <c r="BV73" s="244"/>
      <c r="BW73" s="244"/>
      <c r="BX73" s="244"/>
      <c r="BY73" s="244"/>
      <c r="BZ73" s="244"/>
      <c r="CA73" s="244"/>
      <c r="CB73" s="245"/>
      <c r="CC73" s="277">
        <v>0</v>
      </c>
      <c r="CD73" s="278"/>
      <c r="CE73" s="278"/>
      <c r="CF73" s="278"/>
      <c r="CG73" s="278"/>
      <c r="CH73" s="278"/>
      <c r="CI73" s="278"/>
      <c r="CJ73" s="278"/>
      <c r="CK73" s="278"/>
      <c r="CL73" s="279"/>
      <c r="CM73" s="206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</row>
    <row r="74" spans="1:104" s="53" customFormat="1" ht="41.25" customHeight="1" x14ac:dyDescent="0.2">
      <c r="A74" s="169" t="s">
        <v>187</v>
      </c>
      <c r="B74" s="170"/>
      <c r="C74" s="170"/>
      <c r="D74" s="170"/>
      <c r="E74" s="170"/>
      <c r="F74" s="170"/>
      <c r="G74" s="170"/>
      <c r="H74" s="170"/>
      <c r="I74" s="171"/>
      <c r="J74" s="122"/>
      <c r="K74" s="218" t="s">
        <v>193</v>
      </c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150" t="s">
        <v>182</v>
      </c>
      <c r="BI74" s="151"/>
      <c r="BJ74" s="151"/>
      <c r="BK74" s="151"/>
      <c r="BL74" s="151"/>
      <c r="BM74" s="151"/>
      <c r="BN74" s="151"/>
      <c r="BO74" s="151"/>
      <c r="BP74" s="151"/>
      <c r="BQ74" s="151"/>
      <c r="BR74" s="152"/>
      <c r="BS74" s="255">
        <v>8.4700000000000006</v>
      </c>
      <c r="BT74" s="244"/>
      <c r="BU74" s="244"/>
      <c r="BV74" s="244"/>
      <c r="BW74" s="244"/>
      <c r="BX74" s="244"/>
      <c r="BY74" s="244"/>
      <c r="BZ74" s="244"/>
      <c r="CA74" s="244"/>
      <c r="CB74" s="245"/>
      <c r="CC74" s="243" t="s">
        <v>86</v>
      </c>
      <c r="CD74" s="244"/>
      <c r="CE74" s="244"/>
      <c r="CF74" s="244"/>
      <c r="CG74" s="244"/>
      <c r="CH74" s="244"/>
      <c r="CI74" s="244"/>
      <c r="CJ74" s="244"/>
      <c r="CK74" s="244"/>
      <c r="CL74" s="245"/>
      <c r="CM74" s="173" t="s">
        <v>86</v>
      </c>
      <c r="CN74" s="174"/>
      <c r="CO74" s="174"/>
      <c r="CP74" s="174"/>
      <c r="CQ74" s="174"/>
      <c r="CR74" s="174"/>
      <c r="CS74" s="174"/>
      <c r="CT74" s="174"/>
      <c r="CU74" s="174"/>
      <c r="CV74" s="174"/>
      <c r="CW74" s="174"/>
      <c r="CX74" s="174"/>
      <c r="CY74" s="174"/>
      <c r="CZ74" s="174"/>
    </row>
    <row r="75" spans="1:104" ht="22.5" customHeight="1" x14ac:dyDescent="0.25">
      <c r="A75" s="18"/>
      <c r="B75" s="18"/>
      <c r="C75" s="18"/>
      <c r="D75" s="18"/>
      <c r="E75" s="18"/>
      <c r="F75" s="18"/>
      <c r="G75" s="18" t="s">
        <v>51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</row>
    <row r="76" spans="1:104" ht="62.25" customHeight="1" x14ac:dyDescent="0.25">
      <c r="A76" s="280" t="s">
        <v>198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  <c r="CS76" s="281"/>
      <c r="CT76" s="281"/>
      <c r="CU76" s="281"/>
      <c r="CV76" s="281"/>
      <c r="CW76" s="281"/>
      <c r="CX76" s="281"/>
      <c r="CY76" s="281"/>
      <c r="CZ76" s="281"/>
    </row>
    <row r="77" spans="1:104" ht="23.25" customHeight="1" x14ac:dyDescent="0.25">
      <c r="A77" s="280" t="s">
        <v>199</v>
      </c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281"/>
      <c r="AX77" s="281"/>
      <c r="AY77" s="281"/>
      <c r="AZ77" s="281"/>
      <c r="BA77" s="281"/>
      <c r="BB77" s="281"/>
      <c r="BC77" s="281"/>
      <c r="BD77" s="281"/>
      <c r="BE77" s="281"/>
      <c r="BF77" s="281"/>
      <c r="BG77" s="281"/>
      <c r="BH77" s="281"/>
      <c r="BI77" s="281"/>
      <c r="BJ77" s="281"/>
      <c r="BK77" s="281"/>
      <c r="BL77" s="281"/>
      <c r="BM77" s="281"/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E77" s="281"/>
      <c r="CF77" s="281"/>
      <c r="CG77" s="281"/>
      <c r="CH77" s="281"/>
      <c r="CI77" s="281"/>
      <c r="CJ77" s="281"/>
      <c r="CK77" s="281"/>
      <c r="CL77" s="281"/>
      <c r="CM77" s="281"/>
      <c r="CN77" s="281"/>
      <c r="CO77" s="281"/>
      <c r="CP77" s="281"/>
      <c r="CQ77" s="281"/>
      <c r="CR77" s="281"/>
      <c r="CS77" s="281"/>
      <c r="CT77" s="281"/>
      <c r="CU77" s="281"/>
      <c r="CV77" s="281"/>
      <c r="CW77" s="281"/>
      <c r="CX77" s="281"/>
      <c r="CY77" s="281"/>
      <c r="CZ77" s="281"/>
    </row>
    <row r="78" spans="1:104" ht="23.25" customHeight="1" x14ac:dyDescent="0.25">
      <c r="A78" s="280" t="s">
        <v>200</v>
      </c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  <c r="CF78" s="281"/>
      <c r="CG78" s="281"/>
      <c r="CH78" s="281"/>
      <c r="CI78" s="281"/>
      <c r="CJ78" s="281"/>
      <c r="CK78" s="281"/>
      <c r="CL78" s="281"/>
      <c r="CM78" s="281"/>
      <c r="CN78" s="281"/>
      <c r="CO78" s="281"/>
      <c r="CP78" s="281"/>
      <c r="CQ78" s="281"/>
      <c r="CR78" s="281"/>
      <c r="CS78" s="281"/>
      <c r="CT78" s="281"/>
      <c r="CU78" s="281"/>
      <c r="CV78" s="281"/>
      <c r="CW78" s="281"/>
      <c r="CX78" s="281"/>
      <c r="CY78" s="281"/>
      <c r="CZ78" s="281"/>
    </row>
    <row r="79" spans="1:104" ht="25.5" customHeight="1" x14ac:dyDescent="0.25">
      <c r="A79" s="280" t="s">
        <v>201</v>
      </c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281"/>
      <c r="CU79" s="281"/>
      <c r="CV79" s="281"/>
      <c r="CW79" s="281"/>
      <c r="CX79" s="281"/>
      <c r="CY79" s="281"/>
      <c r="CZ79" s="281"/>
    </row>
    <row r="80" spans="1:104" ht="24" customHeight="1" x14ac:dyDescent="0.25">
      <c r="A80" s="280" t="s">
        <v>202</v>
      </c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</row>
  </sheetData>
  <autoFilter ref="A17:CZ74" xr:uid="{00000000-0009-0000-0000-000009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</autoFilter>
  <mergeCells count="372">
    <mergeCell ref="A73:I73"/>
    <mergeCell ref="K73:BG73"/>
    <mergeCell ref="BH73:BR73"/>
    <mergeCell ref="BS73:CB73"/>
    <mergeCell ref="CC73:CL73"/>
    <mergeCell ref="CM73:CZ73"/>
    <mergeCell ref="A76:CZ76"/>
    <mergeCell ref="A77:CZ77"/>
    <mergeCell ref="A78:CZ78"/>
    <mergeCell ref="A79:CZ79"/>
    <mergeCell ref="A80:CZ80"/>
    <mergeCell ref="A74:I74"/>
    <mergeCell ref="K74:BG74"/>
    <mergeCell ref="BH74:BR74"/>
    <mergeCell ref="BS74:CB74"/>
    <mergeCell ref="CC74:CL74"/>
    <mergeCell ref="CM74:CZ74"/>
    <mergeCell ref="A72:I72"/>
    <mergeCell ref="K72:BG72"/>
    <mergeCell ref="BH72:BR72"/>
    <mergeCell ref="BS72:CB72"/>
    <mergeCell ref="CC72:CL72"/>
    <mergeCell ref="CM72:CZ72"/>
    <mergeCell ref="A71:I71"/>
    <mergeCell ref="K71:BG71"/>
    <mergeCell ref="BH71:BR71"/>
    <mergeCell ref="BS71:CB71"/>
    <mergeCell ref="CC71:CL71"/>
    <mergeCell ref="CM71:CZ71"/>
    <mergeCell ref="A70:I70"/>
    <mergeCell ref="K70:BG70"/>
    <mergeCell ref="BH70:BR70"/>
    <mergeCell ref="BS70:CB70"/>
    <mergeCell ref="CC70:CL70"/>
    <mergeCell ref="CM70:CZ70"/>
    <mergeCell ref="A69:I69"/>
    <mergeCell ref="K69:BG69"/>
    <mergeCell ref="BH69:BR69"/>
    <mergeCell ref="BS69:CB69"/>
    <mergeCell ref="CC69:CL69"/>
    <mergeCell ref="CM69:CZ69"/>
    <mergeCell ref="A68:I68"/>
    <mergeCell ref="K68:BG68"/>
    <mergeCell ref="BH68:BR68"/>
    <mergeCell ref="BS68:CB68"/>
    <mergeCell ref="CC68:CL68"/>
    <mergeCell ref="CM68:CZ68"/>
    <mergeCell ref="A67:I67"/>
    <mergeCell ref="K67:BG67"/>
    <mergeCell ref="BH67:BR67"/>
    <mergeCell ref="BS67:CB67"/>
    <mergeCell ref="CC67:CL67"/>
    <mergeCell ref="CM67:CZ67"/>
    <mergeCell ref="A66:I66"/>
    <mergeCell ref="K66:BG66"/>
    <mergeCell ref="BH66:BR66"/>
    <mergeCell ref="BS66:CB66"/>
    <mergeCell ref="CC66:CL66"/>
    <mergeCell ref="CM66:CZ66"/>
    <mergeCell ref="A65:I65"/>
    <mergeCell ref="K65:BG65"/>
    <mergeCell ref="BH65:BR65"/>
    <mergeCell ref="BS65:CB65"/>
    <mergeCell ref="CC65:CL65"/>
    <mergeCell ref="CM65:CZ65"/>
    <mergeCell ref="A64:I64"/>
    <mergeCell ref="K64:BG64"/>
    <mergeCell ref="BH64:BR64"/>
    <mergeCell ref="BS64:CB64"/>
    <mergeCell ref="CC64:CL64"/>
    <mergeCell ref="CM64:CZ64"/>
    <mergeCell ref="A63:I63"/>
    <mergeCell ref="K63:BG63"/>
    <mergeCell ref="BH63:BR63"/>
    <mergeCell ref="BS63:CB63"/>
    <mergeCell ref="CC63:CL63"/>
    <mergeCell ref="CM63:CZ63"/>
    <mergeCell ref="A62:I62"/>
    <mergeCell ref="K62:BG62"/>
    <mergeCell ref="BH62:BR62"/>
    <mergeCell ref="BS62:CB62"/>
    <mergeCell ref="CC62:CL62"/>
    <mergeCell ref="CM62:CZ62"/>
    <mergeCell ref="A61:I61"/>
    <mergeCell ref="K61:BG61"/>
    <mergeCell ref="BH61:BR61"/>
    <mergeCell ref="BS61:CB61"/>
    <mergeCell ref="CC61:CL61"/>
    <mergeCell ref="CM61:CZ61"/>
    <mergeCell ref="A60:I60"/>
    <mergeCell ref="K60:BG60"/>
    <mergeCell ref="BH60:BR60"/>
    <mergeCell ref="BS60:CB60"/>
    <mergeCell ref="CC60:CL60"/>
    <mergeCell ref="CM60:CZ60"/>
    <mergeCell ref="A59:I59"/>
    <mergeCell ref="K59:BG59"/>
    <mergeCell ref="BH59:BR59"/>
    <mergeCell ref="BS59:CB59"/>
    <mergeCell ref="CC59:CL59"/>
    <mergeCell ref="CM59:CZ59"/>
    <mergeCell ref="A58:I58"/>
    <mergeCell ref="K58:BG58"/>
    <mergeCell ref="BH58:BR58"/>
    <mergeCell ref="BS58:CB58"/>
    <mergeCell ref="CC58:CL58"/>
    <mergeCell ref="CM58:CZ58"/>
    <mergeCell ref="A57:I57"/>
    <mergeCell ref="K57:BG57"/>
    <mergeCell ref="BH57:BR57"/>
    <mergeCell ref="BS57:CB57"/>
    <mergeCell ref="CC57:CL57"/>
    <mergeCell ref="CM57:CZ57"/>
    <mergeCell ref="A56:I56"/>
    <mergeCell ref="K56:BG56"/>
    <mergeCell ref="BH56:BR56"/>
    <mergeCell ref="BS56:CB56"/>
    <mergeCell ref="CC56:CL56"/>
    <mergeCell ref="CM56:CZ56"/>
    <mergeCell ref="A55:I55"/>
    <mergeCell ref="K55:BG55"/>
    <mergeCell ref="BH55:BR55"/>
    <mergeCell ref="BS55:CB55"/>
    <mergeCell ref="CC55:CL55"/>
    <mergeCell ref="CM55:CZ55"/>
    <mergeCell ref="DA53:DB53"/>
    <mergeCell ref="A54:I54"/>
    <mergeCell ref="K54:BG54"/>
    <mergeCell ref="BH54:BR54"/>
    <mergeCell ref="BS54:CB54"/>
    <mergeCell ref="CC54:CL54"/>
    <mergeCell ref="CM54:CZ54"/>
    <mergeCell ref="A53:I53"/>
    <mergeCell ref="K53:BG53"/>
    <mergeCell ref="BH53:BR53"/>
    <mergeCell ref="BS53:CB53"/>
    <mergeCell ref="CC53:CL53"/>
    <mergeCell ref="CM53:CZ53"/>
    <mergeCell ref="A48:I48"/>
    <mergeCell ref="K48:BG48"/>
    <mergeCell ref="BH48:BR48"/>
    <mergeCell ref="BS48:CB48"/>
    <mergeCell ref="CC48:CL48"/>
    <mergeCell ref="CM48:CZ48"/>
    <mergeCell ref="A52:I52"/>
    <mergeCell ref="K52:BG52"/>
    <mergeCell ref="BH52:BR52"/>
    <mergeCell ref="BS52:CB52"/>
    <mergeCell ref="CC52:CL52"/>
    <mergeCell ref="CM52:CZ52"/>
    <mergeCell ref="A51:I51"/>
    <mergeCell ref="K51:BG51"/>
    <mergeCell ref="BH51:BR51"/>
    <mergeCell ref="BS51:CB51"/>
    <mergeCell ref="CC51:CL51"/>
    <mergeCell ref="CM51:CZ51"/>
    <mergeCell ref="A50:I50"/>
    <mergeCell ref="K50:BG50"/>
    <mergeCell ref="BH50:BR50"/>
    <mergeCell ref="BS50:CB50"/>
    <mergeCell ref="CC50:CL50"/>
    <mergeCell ref="CM50:CZ50"/>
    <mergeCell ref="A49:I49"/>
    <mergeCell ref="K49:BG49"/>
    <mergeCell ref="BH49:BR49"/>
    <mergeCell ref="BS49:CB49"/>
    <mergeCell ref="CC49:CL49"/>
    <mergeCell ref="CM49:CZ49"/>
    <mergeCell ref="A43:I43"/>
    <mergeCell ref="K43:BG43"/>
    <mergeCell ref="BH43:BR43"/>
    <mergeCell ref="BS43:CB43"/>
    <mergeCell ref="CC43:CL43"/>
    <mergeCell ref="CM43:CZ43"/>
    <mergeCell ref="A47:I47"/>
    <mergeCell ref="K47:BG47"/>
    <mergeCell ref="BH47:BR47"/>
    <mergeCell ref="BS47:CB47"/>
    <mergeCell ref="CC47:CL47"/>
    <mergeCell ref="CM47:CZ47"/>
    <mergeCell ref="A46:I46"/>
    <mergeCell ref="K46:BG46"/>
    <mergeCell ref="BH46:BR46"/>
    <mergeCell ref="BS46:CB46"/>
    <mergeCell ref="CC46:CL46"/>
    <mergeCell ref="CM46:CZ46"/>
    <mergeCell ref="A45:I45"/>
    <mergeCell ref="K45:BG45"/>
    <mergeCell ref="BH45:BR45"/>
    <mergeCell ref="BS45:CB45"/>
    <mergeCell ref="CC45:CL45"/>
    <mergeCell ref="CM45:CZ45"/>
    <mergeCell ref="A44:I44"/>
    <mergeCell ref="K44:BG44"/>
    <mergeCell ref="BH44:BR44"/>
    <mergeCell ref="BS44:CB44"/>
    <mergeCell ref="CC44:CL44"/>
    <mergeCell ref="CM44:CZ44"/>
    <mergeCell ref="A42:I42"/>
    <mergeCell ref="K42:BG42"/>
    <mergeCell ref="BH42:BR42"/>
    <mergeCell ref="BS42:CB42"/>
    <mergeCell ref="CC42:CL42"/>
    <mergeCell ref="CM42:CZ42"/>
    <mergeCell ref="A41:I41"/>
    <mergeCell ref="K41:BG41"/>
    <mergeCell ref="BH41:BR41"/>
    <mergeCell ref="BS41:CB41"/>
    <mergeCell ref="CC41:CL41"/>
    <mergeCell ref="CM41:CZ41"/>
    <mergeCell ref="A40:I40"/>
    <mergeCell ref="K40:BG40"/>
    <mergeCell ref="BH40:BR40"/>
    <mergeCell ref="BS40:CB40"/>
    <mergeCell ref="CC40:CL40"/>
    <mergeCell ref="CM40:CZ40"/>
    <mergeCell ref="A39:I39"/>
    <mergeCell ref="K39:BG39"/>
    <mergeCell ref="BH39:BR39"/>
    <mergeCell ref="BS39:CB39"/>
    <mergeCell ref="CC39:CL39"/>
    <mergeCell ref="CM39:CZ39"/>
    <mergeCell ref="A33:I33"/>
    <mergeCell ref="K33:BG33"/>
    <mergeCell ref="BH33:BR33"/>
    <mergeCell ref="BS33:CB33"/>
    <mergeCell ref="CC33:CL33"/>
    <mergeCell ref="CM33:CZ33"/>
    <mergeCell ref="A38:I38"/>
    <mergeCell ref="K38:BG38"/>
    <mergeCell ref="BH38:BR38"/>
    <mergeCell ref="BS38:CB38"/>
    <mergeCell ref="CC38:CL38"/>
    <mergeCell ref="CM38:CZ38"/>
    <mergeCell ref="A37:I37"/>
    <mergeCell ref="K37:BG37"/>
    <mergeCell ref="BH37:BR37"/>
    <mergeCell ref="BS37:CB37"/>
    <mergeCell ref="CC37:CL37"/>
    <mergeCell ref="CM37:CZ37"/>
    <mergeCell ref="A36:I36"/>
    <mergeCell ref="K36:BG36"/>
    <mergeCell ref="BH36:BR36"/>
    <mergeCell ref="BS36:CB36"/>
    <mergeCell ref="CC36:CL36"/>
    <mergeCell ref="CM36:CZ36"/>
    <mergeCell ref="A35:I35"/>
    <mergeCell ref="K35:BG35"/>
    <mergeCell ref="BH35:BR35"/>
    <mergeCell ref="BS35:CB35"/>
    <mergeCell ref="CC35:CL35"/>
    <mergeCell ref="CM35:CZ35"/>
    <mergeCell ref="A34:I34"/>
    <mergeCell ref="K34:BG34"/>
    <mergeCell ref="BH34:BR34"/>
    <mergeCell ref="BS34:CB34"/>
    <mergeCell ref="CC34:CL34"/>
    <mergeCell ref="CM34:CZ34"/>
    <mergeCell ref="A32:I32"/>
    <mergeCell ref="K32:BG32"/>
    <mergeCell ref="BH32:BR32"/>
    <mergeCell ref="BS32:CB32"/>
    <mergeCell ref="CC32:CL32"/>
    <mergeCell ref="CM32:CZ32"/>
    <mergeCell ref="A31:I31"/>
    <mergeCell ref="K31:BG31"/>
    <mergeCell ref="BH31:BR31"/>
    <mergeCell ref="BS31:CB31"/>
    <mergeCell ref="CC31:CL31"/>
    <mergeCell ref="CM31:CZ31"/>
    <mergeCell ref="A30:I30"/>
    <mergeCell ref="K30:BG30"/>
    <mergeCell ref="BH30:BR30"/>
    <mergeCell ref="BS30:CB30"/>
    <mergeCell ref="CC30:CL30"/>
    <mergeCell ref="CM30:CZ30"/>
    <mergeCell ref="A29:I29"/>
    <mergeCell ref="K29:BG29"/>
    <mergeCell ref="BH29:BR29"/>
    <mergeCell ref="BS29:CB29"/>
    <mergeCell ref="CC29:CL29"/>
    <mergeCell ref="CM29:CZ29"/>
    <mergeCell ref="A28:I28"/>
    <mergeCell ref="K28:BG28"/>
    <mergeCell ref="BH28:BR28"/>
    <mergeCell ref="BS28:CB28"/>
    <mergeCell ref="CC28:CL28"/>
    <mergeCell ref="CM28:CZ28"/>
    <mergeCell ref="A27:I27"/>
    <mergeCell ref="K27:BG27"/>
    <mergeCell ref="BH27:BR27"/>
    <mergeCell ref="BS27:CB27"/>
    <mergeCell ref="CC27:CL27"/>
    <mergeCell ref="CM27:CZ27"/>
    <mergeCell ref="A26:I26"/>
    <mergeCell ref="K26:BG26"/>
    <mergeCell ref="BH26:BR26"/>
    <mergeCell ref="BS26:CB26"/>
    <mergeCell ref="CC26:CL26"/>
    <mergeCell ref="CM26:CZ26"/>
    <mergeCell ref="A25:I25"/>
    <mergeCell ref="K25:BG25"/>
    <mergeCell ref="BH25:BR25"/>
    <mergeCell ref="BS25:CB25"/>
    <mergeCell ref="CC25:CL25"/>
    <mergeCell ref="CM25:CZ25"/>
    <mergeCell ref="A24:I24"/>
    <mergeCell ref="K24:BG24"/>
    <mergeCell ref="BH24:BR24"/>
    <mergeCell ref="BS24:CB24"/>
    <mergeCell ref="CC24:CL24"/>
    <mergeCell ref="CM24:CZ24"/>
    <mergeCell ref="A23:I23"/>
    <mergeCell ref="K23:BG23"/>
    <mergeCell ref="BH23:BR23"/>
    <mergeCell ref="BS23:CB23"/>
    <mergeCell ref="CC23:CL23"/>
    <mergeCell ref="CM23:CZ23"/>
    <mergeCell ref="A22:I22"/>
    <mergeCell ref="K22:BG22"/>
    <mergeCell ref="BH22:BR22"/>
    <mergeCell ref="BS22:CB22"/>
    <mergeCell ref="CC22:CL22"/>
    <mergeCell ref="CM22:CZ22"/>
    <mergeCell ref="A21:I21"/>
    <mergeCell ref="K21:BG21"/>
    <mergeCell ref="BH21:BR21"/>
    <mergeCell ref="BS21:CB21"/>
    <mergeCell ref="CC21:CL21"/>
    <mergeCell ref="CM21:CZ21"/>
    <mergeCell ref="A20:I20"/>
    <mergeCell ref="K20:BG20"/>
    <mergeCell ref="BH20:BR20"/>
    <mergeCell ref="BS20:CB20"/>
    <mergeCell ref="CC20:CL20"/>
    <mergeCell ref="CM20:CZ20"/>
    <mergeCell ref="A19:I19"/>
    <mergeCell ref="K19:BG19"/>
    <mergeCell ref="BH19:BR19"/>
    <mergeCell ref="BS19:CB19"/>
    <mergeCell ref="CC19:CL19"/>
    <mergeCell ref="CM19:CZ19"/>
    <mergeCell ref="CM18:CZ18"/>
    <mergeCell ref="CM15:CZ16"/>
    <mergeCell ref="BS16:CB16"/>
    <mergeCell ref="CC16:CL16"/>
    <mergeCell ref="A17:I17"/>
    <mergeCell ref="K17:BG17"/>
    <mergeCell ref="BH17:BR17"/>
    <mergeCell ref="BS17:CB17"/>
    <mergeCell ref="CC17:CL17"/>
    <mergeCell ref="CM17:CZ17"/>
    <mergeCell ref="BS14:CB14"/>
    <mergeCell ref="A15:I16"/>
    <mergeCell ref="J15:BG16"/>
    <mergeCell ref="BH15:BR16"/>
    <mergeCell ref="BS15:CL15"/>
    <mergeCell ref="A18:I18"/>
    <mergeCell ref="K18:BG18"/>
    <mergeCell ref="BH18:BR18"/>
    <mergeCell ref="BS18:CB18"/>
    <mergeCell ref="CC18:CL18"/>
    <mergeCell ref="A5:CZ5"/>
    <mergeCell ref="A6:CZ6"/>
    <mergeCell ref="A7:CZ7"/>
    <mergeCell ref="A8:CZ8"/>
    <mergeCell ref="AG10:CH10"/>
    <mergeCell ref="J11:BM11"/>
    <mergeCell ref="J12:BM12"/>
    <mergeCell ref="AQ13:AX13"/>
    <mergeCell ref="AY13:AZ13"/>
    <mergeCell ref="BA13:BG13"/>
  </mergeCells>
  <pageMargins left="0.78740157480314965" right="0.31496062992125984" top="0.59055118110236227" bottom="0.39370078740157483" header="0.19685039370078741" footer="0.19685039370078741"/>
  <pageSetup paperSize="9" scale="88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2016-2019</vt:lpstr>
      <vt:lpstr>2020</vt:lpstr>
      <vt:lpstr>2021</vt:lpstr>
      <vt:lpstr>2022 (для раскрытия)</vt:lpstr>
      <vt:lpstr>2023 (для раскрытия)</vt:lpstr>
      <vt:lpstr>2024 (для раскрытия)</vt:lpstr>
      <vt:lpstr>2025 (для раскрытия)</vt:lpstr>
      <vt:lpstr>'2024 (для раскрытия)'!Заголовки_для_печати</vt:lpstr>
      <vt:lpstr>'2025 (для раскрытия)'!Заголовки_для_печати</vt:lpstr>
      <vt:lpstr>'2016-2019'!Область_печати</vt:lpstr>
      <vt:lpstr>'2020'!Область_печати</vt:lpstr>
      <vt:lpstr>'2021'!Область_печати</vt:lpstr>
      <vt:lpstr>'2022 (для раскрытия)'!Область_печати</vt:lpstr>
      <vt:lpstr>'2023 (для раскрытия)'!Область_печати</vt:lpstr>
      <vt:lpstr>'2024 (для раскрытия)'!Область_печати</vt:lpstr>
      <vt:lpstr>'2025 (для раскрытия)'!Область_печати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Пешкова Анна Викторовна</dc:creator>
  <cp:lastModifiedBy>Белобородова Виктория Сергеевна</cp:lastModifiedBy>
  <cp:lastPrinted>2025-03-31T04:49:41Z</cp:lastPrinted>
  <dcterms:created xsi:type="dcterms:W3CDTF">2015-12-04T01:01:11Z</dcterms:created>
  <dcterms:modified xsi:type="dcterms:W3CDTF">2026-03-30T21:13:00Z</dcterms:modified>
</cp:coreProperties>
</file>